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菜單\"/>
    </mc:Choice>
  </mc:AlternateContent>
  <xr:revisionPtr revIDLastSave="0" documentId="8_{10D83230-082C-495A-B488-E29DDD1A3399}" xr6:coauthVersionLast="36" xr6:coauthVersionMax="36" xr10:uidLastSave="{00000000-0000-0000-0000-000000000000}"/>
  <bookViews>
    <workbookView xWindow="0" yWindow="0" windowWidth="28800" windowHeight="12180" activeTab="6"/>
  </bookViews>
  <sheets>
    <sheet name="12月菜單國華" sheetId="10" r:id="rId1"/>
    <sheet name="第一週明細)" sheetId="11" r:id="rId2"/>
    <sheet name="第二週明細 (2)" sheetId="12" r:id="rId3"/>
    <sheet name="第三週明細 (2)" sheetId="13" r:id="rId4"/>
    <sheet name="第四週明細 (2)" sheetId="14" r:id="rId5"/>
    <sheet name="第五週明細 (2)" sheetId="15" r:id="rId6"/>
    <sheet name="12月菜單" sheetId="1" r:id="rId7"/>
    <sheet name="第一週明細" sheetId="3" r:id="rId8"/>
    <sheet name="第二週明細" sheetId="4" r:id="rId9"/>
    <sheet name="第三週明細" sheetId="5" r:id="rId10"/>
    <sheet name="第四週明細" sheetId="6" r:id="rId11"/>
    <sheet name="第五週明細" sheetId="2" r:id="rId12"/>
    <sheet name="   " sheetId="9" state="hidden" r:id="rId13"/>
  </sheets>
  <externalReferences>
    <externalReference r:id="rId14"/>
  </externalReferences>
  <definedNames>
    <definedName name="_xlnm.Print_Area" localSheetId="12">'   '!$A$1:$S$58</definedName>
    <definedName name="_xlnm.Print_Area" localSheetId="6">'12月菜單'!$A$1:$Q$65</definedName>
    <definedName name="_xlnm.Print_Area" localSheetId="7">第一週明細!$A$1:$Z$45</definedName>
    <definedName name="_xlnm.Print_Area" localSheetId="8">第二週明細!$A$1:$Z$45</definedName>
    <definedName name="_xlnm.Print_Area" localSheetId="9">第三週明細!$A$1:$Z$45</definedName>
    <definedName name="_xlnm.Print_Area" localSheetId="11">第五週明細!$A$1:$AF$45</definedName>
    <definedName name="_xlnm.Print_Area" localSheetId="5">'第五週明細 (2)'!$A$1:$Y$45</definedName>
    <definedName name="_xlnm.Print_Area" localSheetId="10">第四週明細!$A$1:$AD$45</definedName>
  </definedNames>
  <calcPr calcId="191029"/>
</workbook>
</file>

<file path=xl/calcChain.xml><?xml version="1.0" encoding="utf-8"?>
<calcChain xmlns="http://schemas.openxmlformats.org/spreadsheetml/2006/main">
  <c r="D5" i="15" l="1"/>
  <c r="G5" i="15"/>
  <c r="J5" i="15"/>
  <c r="M5" i="15"/>
  <c r="P5" i="15"/>
  <c r="S5" i="15"/>
  <c r="AC6" i="15"/>
  <c r="AE6" i="15"/>
  <c r="AF6" i="15" s="1"/>
  <c r="AC7" i="15"/>
  <c r="AD7" i="15"/>
  <c r="AF7" i="15"/>
  <c r="AC8" i="15"/>
  <c r="AF8" i="15" s="1"/>
  <c r="AE8" i="15"/>
  <c r="AD9" i="15"/>
  <c r="AE10" i="15"/>
  <c r="AE11" i="15"/>
  <c r="D13" i="15"/>
  <c r="G13" i="15"/>
  <c r="J13" i="15"/>
  <c r="M13" i="15"/>
  <c r="P13" i="15"/>
  <c r="S13" i="15"/>
  <c r="AC14" i="15"/>
  <c r="AE14" i="15"/>
  <c r="AF14" i="15"/>
  <c r="AC15" i="15"/>
  <c r="AF15" i="15" s="1"/>
  <c r="AD15" i="15"/>
  <c r="AD19" i="15"/>
  <c r="AC16" i="15"/>
  <c r="AF16" i="15" s="1"/>
  <c r="AE16" i="15"/>
  <c r="AD17" i="15"/>
  <c r="AF17" i="15" s="1"/>
  <c r="AE18" i="15"/>
  <c r="AE19" i="15"/>
  <c r="D21" i="15"/>
  <c r="G21" i="15"/>
  <c r="J21" i="15"/>
  <c r="M21" i="15"/>
  <c r="P21" i="15"/>
  <c r="S21" i="15"/>
  <c r="AC22" i="15"/>
  <c r="AE22" i="15"/>
  <c r="AF22" i="15"/>
  <c r="AC23" i="15"/>
  <c r="AF23" i="15" s="1"/>
  <c r="AD23" i="15"/>
  <c r="AD27" i="15" s="1"/>
  <c r="AC24" i="15"/>
  <c r="AF24" i="15" s="1"/>
  <c r="AE24" i="15"/>
  <c r="AE27" i="15" s="1"/>
  <c r="AD25" i="15"/>
  <c r="AF25" i="15"/>
  <c r="AE26" i="15"/>
  <c r="D29" i="15"/>
  <c r="G29" i="15"/>
  <c r="J29" i="15"/>
  <c r="M29" i="15"/>
  <c r="P29" i="15"/>
  <c r="S29" i="15"/>
  <c r="AC30" i="15"/>
  <c r="AE30" i="15"/>
  <c r="AF30" i="15" s="1"/>
  <c r="AC31" i="15"/>
  <c r="AC35" i="15" s="1"/>
  <c r="AD31" i="15"/>
  <c r="AF31" i="15"/>
  <c r="AC32" i="15"/>
  <c r="AF32" i="15" s="1"/>
  <c r="AE32" i="15"/>
  <c r="AD33" i="15"/>
  <c r="AE34" i="15"/>
  <c r="AE35" i="15"/>
  <c r="D37" i="15"/>
  <c r="G37" i="15"/>
  <c r="J37" i="15"/>
  <c r="M37" i="15"/>
  <c r="P37" i="15"/>
  <c r="S37" i="15"/>
  <c r="AC38" i="15"/>
  <c r="AF38" i="15"/>
  <c r="AE38" i="15"/>
  <c r="AE43" i="15" s="1"/>
  <c r="AC39" i="15"/>
  <c r="AF39" i="15"/>
  <c r="AD39" i="15"/>
  <c r="AC40" i="15"/>
  <c r="AE40" i="15"/>
  <c r="AF40" i="15"/>
  <c r="AD41" i="15"/>
  <c r="AF41" i="15"/>
  <c r="AE42" i="15"/>
  <c r="AC43" i="15"/>
  <c r="AD43" i="15"/>
  <c r="D5" i="14"/>
  <c r="G5" i="14"/>
  <c r="J5" i="14"/>
  <c r="M5" i="14"/>
  <c r="P5" i="14"/>
  <c r="S5" i="14"/>
  <c r="AC6" i="14"/>
  <c r="AF6" i="14" s="1"/>
  <c r="AE6" i="14"/>
  <c r="AC7" i="14"/>
  <c r="AF7" i="14" s="1"/>
  <c r="AD7" i="14"/>
  <c r="AD11" i="14" s="1"/>
  <c r="AC8" i="14"/>
  <c r="AF8" i="14" s="1"/>
  <c r="AE8" i="14"/>
  <c r="AE11" i="14"/>
  <c r="AD9" i="14"/>
  <c r="AF9" i="14"/>
  <c r="AE10" i="14"/>
  <c r="D13" i="14"/>
  <c r="G13" i="14"/>
  <c r="J13" i="14"/>
  <c r="M13" i="14"/>
  <c r="P13" i="14"/>
  <c r="S13" i="14"/>
  <c r="AC14" i="14"/>
  <c r="AE14" i="14"/>
  <c r="AC15" i="14"/>
  <c r="AF15" i="14" s="1"/>
  <c r="AD15" i="14"/>
  <c r="AC16" i="14"/>
  <c r="AE16" i="14"/>
  <c r="AD17" i="14"/>
  <c r="AF17" i="14" s="1"/>
  <c r="AD19" i="14"/>
  <c r="AE18" i="14"/>
  <c r="D21" i="14"/>
  <c r="G21" i="14"/>
  <c r="J21" i="14"/>
  <c r="M21" i="14"/>
  <c r="P21" i="14"/>
  <c r="S21" i="14"/>
  <c r="AC22" i="14"/>
  <c r="AF22" i="14" s="1"/>
  <c r="AE22" i="14"/>
  <c r="AE27" i="14" s="1"/>
  <c r="AC23" i="14"/>
  <c r="AF23" i="14" s="1"/>
  <c r="AD23" i="14"/>
  <c r="AC24" i="14"/>
  <c r="AC27" i="14"/>
  <c r="AE24" i="14"/>
  <c r="AF24" i="14"/>
  <c r="Y25" i="14"/>
  <c r="AD25" i="14"/>
  <c r="AF25" i="14" s="1"/>
  <c r="AE26" i="14"/>
  <c r="D29" i="14"/>
  <c r="G29" i="14"/>
  <c r="J29" i="14"/>
  <c r="M29" i="14"/>
  <c r="P29" i="14"/>
  <c r="S29" i="14"/>
  <c r="AC30" i="14"/>
  <c r="AE30" i="14"/>
  <c r="AF30" i="14" s="1"/>
  <c r="AC31" i="14"/>
  <c r="AC35" i="14" s="1"/>
  <c r="AD31" i="14"/>
  <c r="AD35" i="14"/>
  <c r="AF31" i="14"/>
  <c r="AC32" i="14"/>
  <c r="AE32" i="14"/>
  <c r="AF32" i="14" s="1"/>
  <c r="AE35" i="14"/>
  <c r="AD33" i="14"/>
  <c r="AF33" i="14"/>
  <c r="AE34" i="14"/>
  <c r="D37" i="14"/>
  <c r="G37" i="14"/>
  <c r="J37" i="14"/>
  <c r="M37" i="14"/>
  <c r="P37" i="14"/>
  <c r="S37" i="14"/>
  <c r="AC38" i="14"/>
  <c r="AF38" i="14"/>
  <c r="AE38" i="14"/>
  <c r="AE43" i="14" s="1"/>
  <c r="AC39" i="14"/>
  <c r="AD39" i="14"/>
  <c r="AC40" i="14"/>
  <c r="AC43" i="14" s="1"/>
  <c r="AF40" i="14"/>
  <c r="AE40" i="14"/>
  <c r="Y41" i="14"/>
  <c r="AD41" i="14"/>
  <c r="AF41" i="14" s="1"/>
  <c r="AE42" i="14"/>
  <c r="D5" i="13"/>
  <c r="G5" i="13"/>
  <c r="J5" i="13"/>
  <c r="M5" i="13"/>
  <c r="P5" i="13"/>
  <c r="S5" i="13"/>
  <c r="AC6" i="13"/>
  <c r="AF6" i="13" s="1"/>
  <c r="AE6" i="13"/>
  <c r="AC7" i="13"/>
  <c r="AC11" i="13" s="1"/>
  <c r="AD7" i="13"/>
  <c r="AC8" i="13"/>
  <c r="AE8" i="13"/>
  <c r="AF8" i="13"/>
  <c r="AD9" i="13"/>
  <c r="AE10" i="13"/>
  <c r="D13" i="13"/>
  <c r="G13" i="13"/>
  <c r="J13" i="13"/>
  <c r="M13" i="13"/>
  <c r="P13" i="13"/>
  <c r="S13" i="13"/>
  <c r="AC14" i="13"/>
  <c r="AE14" i="13"/>
  <c r="AF14" i="13"/>
  <c r="AC15" i="13"/>
  <c r="AF15" i="13" s="1"/>
  <c r="AD15" i="13"/>
  <c r="AC16" i="13"/>
  <c r="AF16" i="13" s="1"/>
  <c r="AE16" i="13"/>
  <c r="AD17" i="13"/>
  <c r="AD19" i="13" s="1"/>
  <c r="AF17" i="13"/>
  <c r="AE18" i="13"/>
  <c r="AE19" i="13"/>
  <c r="D21" i="13"/>
  <c r="G21" i="13"/>
  <c r="J21" i="13"/>
  <c r="M21" i="13"/>
  <c r="P21" i="13"/>
  <c r="S21" i="13"/>
  <c r="AC22" i="13"/>
  <c r="AE22" i="13"/>
  <c r="AF22" i="13"/>
  <c r="AC23" i="13"/>
  <c r="AC27" i="13" s="1"/>
  <c r="AD23" i="13"/>
  <c r="AC24" i="13"/>
  <c r="AF24" i="13" s="1"/>
  <c r="AE24" i="13"/>
  <c r="AE27" i="13" s="1"/>
  <c r="Y25" i="13"/>
  <c r="AD25" i="13"/>
  <c r="AD27" i="13" s="1"/>
  <c r="AF25" i="13"/>
  <c r="AE26" i="13"/>
  <c r="D29" i="13"/>
  <c r="G29" i="13"/>
  <c r="J29" i="13"/>
  <c r="M29" i="13"/>
  <c r="P29" i="13"/>
  <c r="S29" i="13"/>
  <c r="AC30" i="13"/>
  <c r="AE30" i="13"/>
  <c r="AC31" i="13"/>
  <c r="AD31" i="13"/>
  <c r="AC32" i="13"/>
  <c r="AE32" i="13"/>
  <c r="AF32" i="13"/>
  <c r="AD33" i="13"/>
  <c r="AF33" i="13" s="1"/>
  <c r="AE34" i="13"/>
  <c r="AC35" i="13"/>
  <c r="D37" i="13"/>
  <c r="G37" i="13"/>
  <c r="J37" i="13"/>
  <c r="M37" i="13"/>
  <c r="P37" i="13"/>
  <c r="S37" i="13"/>
  <c r="AC38" i="13"/>
  <c r="AE38" i="13"/>
  <c r="AC39" i="13"/>
  <c r="AF39" i="13" s="1"/>
  <c r="AD39" i="13"/>
  <c r="AD43" i="13" s="1"/>
  <c r="AC40" i="13"/>
  <c r="AE40" i="13"/>
  <c r="AF40" i="13" s="1"/>
  <c r="AD41" i="13"/>
  <c r="AF41" i="13"/>
  <c r="AE42" i="13"/>
  <c r="D5" i="12"/>
  <c r="G5" i="12"/>
  <c r="J5" i="12"/>
  <c r="M5" i="12"/>
  <c r="P5" i="12"/>
  <c r="S5" i="12"/>
  <c r="AC6" i="12"/>
  <c r="AE6" i="12"/>
  <c r="AC7" i="12"/>
  <c r="AD7" i="12"/>
  <c r="AF7" i="12" s="1"/>
  <c r="AC8" i="12"/>
  <c r="AF8" i="12" s="1"/>
  <c r="AE8" i="12"/>
  <c r="AD9" i="12"/>
  <c r="AF9" i="12" s="1"/>
  <c r="AD11" i="12"/>
  <c r="AE10" i="12"/>
  <c r="D13" i="12"/>
  <c r="G13" i="12"/>
  <c r="J13" i="12"/>
  <c r="M13" i="12"/>
  <c r="P13" i="12"/>
  <c r="S13" i="12"/>
  <c r="AC14" i="12"/>
  <c r="AF14" i="12"/>
  <c r="AE14" i="12"/>
  <c r="AC15" i="12"/>
  <c r="AF15" i="12" s="1"/>
  <c r="AD15" i="12"/>
  <c r="AD19" i="12" s="1"/>
  <c r="AC16" i="12"/>
  <c r="AE16" i="12"/>
  <c r="AF16" i="12"/>
  <c r="AD17" i="12"/>
  <c r="AF17" i="12" s="1"/>
  <c r="AE18" i="12"/>
  <c r="AC19" i="12"/>
  <c r="D21" i="12"/>
  <c r="G21" i="12"/>
  <c r="J21" i="12"/>
  <c r="M21" i="12"/>
  <c r="P21" i="12"/>
  <c r="S21" i="12"/>
  <c r="AC22" i="12"/>
  <c r="AE22" i="12"/>
  <c r="AC23" i="12"/>
  <c r="AF23" i="12" s="1"/>
  <c r="AD23" i="12"/>
  <c r="AC24" i="12"/>
  <c r="AE24" i="12"/>
  <c r="Y25" i="12"/>
  <c r="AD25" i="12"/>
  <c r="AE26" i="12"/>
  <c r="D29" i="12"/>
  <c r="G29" i="12"/>
  <c r="J29" i="12"/>
  <c r="M29" i="12"/>
  <c r="P29" i="12"/>
  <c r="S29" i="12"/>
  <c r="AC30" i="12"/>
  <c r="AF30" i="12" s="1"/>
  <c r="AE30" i="12"/>
  <c r="AE35" i="12" s="1"/>
  <c r="AC31" i="12"/>
  <c r="AF31" i="12" s="1"/>
  <c r="AD31" i="12"/>
  <c r="AC32" i="12"/>
  <c r="AF32" i="12" s="1"/>
  <c r="AE32" i="12"/>
  <c r="AD33" i="12"/>
  <c r="AF33" i="12" s="1"/>
  <c r="AE34" i="12"/>
  <c r="D37" i="12"/>
  <c r="G37" i="12"/>
  <c r="J37" i="12"/>
  <c r="M37" i="12"/>
  <c r="P37" i="12"/>
  <c r="S37" i="12"/>
  <c r="AC38" i="12"/>
  <c r="AF38" i="12"/>
  <c r="AE38" i="12"/>
  <c r="AC39" i="12"/>
  <c r="AF39" i="12" s="1"/>
  <c r="AD39" i="12"/>
  <c r="AC40" i="12"/>
  <c r="AF40" i="12" s="1"/>
  <c r="AE40" i="12"/>
  <c r="AE43" i="12" s="1"/>
  <c r="AD41" i="12"/>
  <c r="AE42" i="12"/>
  <c r="D5" i="11"/>
  <c r="G5" i="11"/>
  <c r="J5" i="11"/>
  <c r="M5" i="11"/>
  <c r="P5" i="11"/>
  <c r="S5" i="11"/>
  <c r="AC6" i="11"/>
  <c r="AE6" i="11"/>
  <c r="AF6" i="11"/>
  <c r="AC7" i="11"/>
  <c r="AC11" i="11" s="1"/>
  <c r="AD7" i="11"/>
  <c r="AC8" i="11"/>
  <c r="AE8" i="11"/>
  <c r="AF8" i="11"/>
  <c r="AD9" i="11"/>
  <c r="AE10" i="11"/>
  <c r="AE11" i="11"/>
  <c r="D13" i="11"/>
  <c r="G13" i="11"/>
  <c r="J13" i="11"/>
  <c r="M13" i="11"/>
  <c r="P13" i="11"/>
  <c r="S13" i="11"/>
  <c r="AC14" i="11"/>
  <c r="AE14" i="11"/>
  <c r="AF14" i="11"/>
  <c r="AC15" i="11"/>
  <c r="AD15" i="11"/>
  <c r="AF15" i="11" s="1"/>
  <c r="AC16" i="11"/>
  <c r="AE16" i="11"/>
  <c r="AF16" i="11"/>
  <c r="AD17" i="11"/>
  <c r="AF17" i="11" s="1"/>
  <c r="AE18" i="11"/>
  <c r="AE19" i="11"/>
  <c r="D21" i="11"/>
  <c r="G21" i="11"/>
  <c r="J21" i="11"/>
  <c r="M21" i="11"/>
  <c r="P21" i="11"/>
  <c r="S21" i="11"/>
  <c r="AC22" i="11"/>
  <c r="AE22" i="11"/>
  <c r="AF22" i="11"/>
  <c r="AC23" i="11"/>
  <c r="AD23" i="11"/>
  <c r="AF23" i="11" s="1"/>
  <c r="AC24" i="11"/>
  <c r="AF24" i="11" s="1"/>
  <c r="AE24" i="11"/>
  <c r="AD25" i="11"/>
  <c r="AF25" i="11"/>
  <c r="AE26" i="11"/>
  <c r="AE27" i="11"/>
  <c r="D29" i="11"/>
  <c r="G29" i="11"/>
  <c r="J29" i="11"/>
  <c r="M29" i="11"/>
  <c r="P29" i="11"/>
  <c r="S29" i="11"/>
  <c r="AC30" i="11"/>
  <c r="AC35" i="11"/>
  <c r="AE30" i="11"/>
  <c r="AC31" i="11"/>
  <c r="AD31" i="11"/>
  <c r="AC32" i="11"/>
  <c r="AE32" i="11"/>
  <c r="AF32" i="11" s="1"/>
  <c r="AD33" i="11"/>
  <c r="AF33" i="11" s="1"/>
  <c r="AE34" i="11"/>
  <c r="AE35" i="11"/>
  <c r="D37" i="11"/>
  <c r="G37" i="11"/>
  <c r="J37" i="11"/>
  <c r="M37" i="11"/>
  <c r="P37" i="11"/>
  <c r="S37" i="11"/>
  <c r="AC38" i="11"/>
  <c r="AF38" i="11"/>
  <c r="AE38" i="11"/>
  <c r="AE43" i="11" s="1"/>
  <c r="AC39" i="11"/>
  <c r="AF39" i="11"/>
  <c r="AD39" i="11"/>
  <c r="AC40" i="11"/>
  <c r="AE40" i="11"/>
  <c r="AF40" i="11" s="1"/>
  <c r="AD41" i="11"/>
  <c r="AF41" i="11" s="1"/>
  <c r="AE42" i="11"/>
  <c r="AD43" i="11"/>
  <c r="R9" i="10"/>
  <c r="T9" i="10"/>
  <c r="R10" i="10"/>
  <c r="T10" i="10"/>
  <c r="B18" i="10"/>
  <c r="D18" i="10"/>
  <c r="F18" i="10"/>
  <c r="H18" i="10"/>
  <c r="J18" i="10"/>
  <c r="L18" i="10"/>
  <c r="N18" i="10"/>
  <c r="P18" i="10"/>
  <c r="R18" i="10"/>
  <c r="T18" i="10"/>
  <c r="B19" i="10"/>
  <c r="D19" i="10"/>
  <c r="F19" i="10"/>
  <c r="H19" i="10"/>
  <c r="J19" i="10"/>
  <c r="L19" i="10"/>
  <c r="N19" i="10"/>
  <c r="P19" i="10"/>
  <c r="R19" i="10"/>
  <c r="T19" i="10"/>
  <c r="B27" i="10"/>
  <c r="D27" i="10"/>
  <c r="F27" i="10"/>
  <c r="H27" i="10"/>
  <c r="J27" i="10"/>
  <c r="L27" i="10"/>
  <c r="N27" i="10"/>
  <c r="P27" i="10"/>
  <c r="R27" i="10"/>
  <c r="T27" i="10"/>
  <c r="B28" i="10"/>
  <c r="D28" i="10"/>
  <c r="F28" i="10"/>
  <c r="H28" i="10"/>
  <c r="J28" i="10"/>
  <c r="L28" i="10"/>
  <c r="N28" i="10"/>
  <c r="P28" i="10"/>
  <c r="R28" i="10"/>
  <c r="T28" i="10"/>
  <c r="B36" i="10"/>
  <c r="D36" i="10"/>
  <c r="F36" i="10"/>
  <c r="H36" i="10"/>
  <c r="J36" i="10"/>
  <c r="L36" i="10"/>
  <c r="N36" i="10"/>
  <c r="P36" i="10"/>
  <c r="R36" i="10"/>
  <c r="T36" i="10"/>
  <c r="B37" i="10"/>
  <c r="D37" i="10"/>
  <c r="F37" i="10"/>
  <c r="H37" i="10"/>
  <c r="J37" i="10"/>
  <c r="L37" i="10"/>
  <c r="N37" i="10"/>
  <c r="P37" i="10"/>
  <c r="R37" i="10"/>
  <c r="T37" i="10"/>
  <c r="B45" i="10"/>
  <c r="D45" i="10"/>
  <c r="F45" i="10"/>
  <c r="H45" i="10"/>
  <c r="J45" i="10"/>
  <c r="L45" i="10"/>
  <c r="N45" i="10"/>
  <c r="P45" i="10"/>
  <c r="R45" i="10"/>
  <c r="T45" i="10"/>
  <c r="B46" i="10"/>
  <c r="D46" i="10"/>
  <c r="F46" i="10"/>
  <c r="H46" i="10"/>
  <c r="J46" i="10"/>
  <c r="L46" i="10"/>
  <c r="N46" i="10"/>
  <c r="P46" i="10"/>
  <c r="R46" i="10"/>
  <c r="T46" i="10"/>
  <c r="S37" i="2"/>
  <c r="Z7" i="4"/>
  <c r="AK28" i="2"/>
  <c r="Z23" i="2" s="1"/>
  <c r="Z15" i="5"/>
  <c r="AK45" i="2"/>
  <c r="Z39" i="2" s="1"/>
  <c r="AJ45" i="2"/>
  <c r="Z38" i="2"/>
  <c r="W40" i="2" s="1"/>
  <c r="N63" i="1" s="1"/>
  <c r="AI45" i="2"/>
  <c r="Z37" i="2"/>
  <c r="AK36" i="2"/>
  <c r="Z31" i="2" s="1"/>
  <c r="AJ36" i="2"/>
  <c r="Z30" i="2"/>
  <c r="W32" i="2"/>
  <c r="K63" i="1" s="1"/>
  <c r="AI36" i="2"/>
  <c r="Z29" i="2"/>
  <c r="AJ28" i="2"/>
  <c r="Z22" i="2" s="1"/>
  <c r="W24" i="2" s="1"/>
  <c r="H63" i="1" s="1"/>
  <c r="AI28" i="2"/>
  <c r="Z21" i="2" s="1"/>
  <c r="AK20" i="2"/>
  <c r="Z15" i="2"/>
  <c r="AJ20" i="2"/>
  <c r="Z14" i="2" s="1"/>
  <c r="W16" i="2" s="1"/>
  <c r="E63" i="1" s="1"/>
  <c r="AI20" i="2"/>
  <c r="Z13" i="2" s="1"/>
  <c r="AK12" i="2"/>
  <c r="Z7" i="2"/>
  <c r="AJ12" i="2"/>
  <c r="Z6" i="2" s="1"/>
  <c r="W8" i="2" s="1"/>
  <c r="B63" i="1" s="1"/>
  <c r="AI12" i="2"/>
  <c r="Z5" i="2" s="1"/>
  <c r="AK45" i="6"/>
  <c r="Z39" i="6" s="1"/>
  <c r="AJ45" i="6"/>
  <c r="Z38" i="6"/>
  <c r="W40" i="6" s="1"/>
  <c r="N51" i="1" s="1"/>
  <c r="AI45" i="6"/>
  <c r="Z37" i="6"/>
  <c r="AK36" i="6"/>
  <c r="Z31" i="6" s="1"/>
  <c r="AJ36" i="6"/>
  <c r="Z30" i="6"/>
  <c r="W32" i="6" s="1"/>
  <c r="K51" i="1" s="1"/>
  <c r="AI36" i="6"/>
  <c r="Z29" i="6"/>
  <c r="AK28" i="6"/>
  <c r="Z23" i="6"/>
  <c r="AJ28" i="6"/>
  <c r="Z22" i="6"/>
  <c r="W24" i="6" s="1"/>
  <c r="H51" i="1" s="1"/>
  <c r="AI28" i="6"/>
  <c r="Z21" i="6"/>
  <c r="AK20" i="6"/>
  <c r="Z15" i="6" s="1"/>
  <c r="AJ20" i="6"/>
  <c r="Z14" i="6"/>
  <c r="AI20" i="6"/>
  <c r="Z13" i="6" s="1"/>
  <c r="AK12" i="6"/>
  <c r="Z7" i="6"/>
  <c r="AJ12" i="6"/>
  <c r="Z6" i="6" s="1"/>
  <c r="W8" i="6" s="1"/>
  <c r="B51" i="1" s="1"/>
  <c r="AI12" i="6"/>
  <c r="Z5" i="6" s="1"/>
  <c r="AK45" i="5"/>
  <c r="Z39" i="5"/>
  <c r="AJ45" i="5"/>
  <c r="Z38" i="5" s="1"/>
  <c r="W40" i="5" s="1"/>
  <c r="N39" i="1" s="1"/>
  <c r="AI45" i="5"/>
  <c r="Z37" i="5" s="1"/>
  <c r="AK36" i="5"/>
  <c r="Z31" i="5"/>
  <c r="AJ36" i="5"/>
  <c r="Z30" i="5" s="1"/>
  <c r="W32" i="5" s="1"/>
  <c r="K39" i="1" s="1"/>
  <c r="AI36" i="5"/>
  <c r="Z29" i="5" s="1"/>
  <c r="AK28" i="5"/>
  <c r="Z23" i="5"/>
  <c r="W22" i="5" s="1"/>
  <c r="H38" i="1" s="1"/>
  <c r="AJ28" i="5"/>
  <c r="Z22" i="5" s="1"/>
  <c r="W24" i="5" s="1"/>
  <c r="H39" i="1"/>
  <c r="AI28" i="5"/>
  <c r="Z21" i="5" s="1"/>
  <c r="AK20" i="5"/>
  <c r="AJ20" i="5"/>
  <c r="Z14" i="5" s="1"/>
  <c r="W16" i="5" s="1"/>
  <c r="E39" i="1" s="1"/>
  <c r="AI20" i="5"/>
  <c r="Z13" i="5" s="1"/>
  <c r="AK12" i="5"/>
  <c r="Z7" i="5"/>
  <c r="AJ12" i="5"/>
  <c r="Z6" i="5" s="1"/>
  <c r="W8" i="5" s="1"/>
  <c r="B39" i="1" s="1"/>
  <c r="AI12" i="5"/>
  <c r="Z5" i="5" s="1"/>
  <c r="AJ45" i="4"/>
  <c r="Z39" i="4"/>
  <c r="AI45" i="4"/>
  <c r="Z38" i="4" s="1"/>
  <c r="W40" i="4" s="1"/>
  <c r="N27" i="1" s="1"/>
  <c r="AH45" i="4"/>
  <c r="Z37" i="4" s="1"/>
  <c r="AJ36" i="4"/>
  <c r="Z31" i="4"/>
  <c r="AI36" i="4"/>
  <c r="Z30" i="4" s="1"/>
  <c r="AH36" i="4"/>
  <c r="Z29" i="4"/>
  <c r="AJ28" i="4"/>
  <c r="Z23" i="4" s="1"/>
  <c r="W22" i="4" s="1"/>
  <c r="H26" i="1" s="1"/>
  <c r="AI28" i="4"/>
  <c r="Z22" i="4"/>
  <c r="W24" i="4"/>
  <c r="H27" i="1" s="1"/>
  <c r="AH28" i="4"/>
  <c r="Z21" i="4"/>
  <c r="AJ20" i="4"/>
  <c r="Z15" i="4" s="1"/>
  <c r="AI20" i="4"/>
  <c r="Z14" i="4"/>
  <c r="W16" i="4"/>
  <c r="E27" i="1" s="1"/>
  <c r="AH20" i="4"/>
  <c r="Z13" i="4" s="1"/>
  <c r="AJ12" i="4"/>
  <c r="AI12" i="4"/>
  <c r="Z6" i="4" s="1"/>
  <c r="AH12" i="4"/>
  <c r="Z5" i="4" s="1"/>
  <c r="AI45" i="3"/>
  <c r="Z39" i="3" s="1"/>
  <c r="AH45" i="3"/>
  <c r="Z38" i="3" s="1"/>
  <c r="W40" i="3" s="1"/>
  <c r="N15" i="1" s="1"/>
  <c r="AG45" i="3"/>
  <c r="Z37" i="3" s="1"/>
  <c r="W42" i="3" s="1"/>
  <c r="N16" i="1" s="1"/>
  <c r="AI36" i="3"/>
  <c r="AH36" i="3"/>
  <c r="AG36" i="3"/>
  <c r="AI28" i="3"/>
  <c r="AH28" i="3"/>
  <c r="AG28" i="3"/>
  <c r="AI20" i="3"/>
  <c r="AH20" i="3"/>
  <c r="AG20" i="3"/>
  <c r="AI12" i="3"/>
  <c r="AH12" i="3"/>
  <c r="AG12" i="3"/>
  <c r="P37" i="2"/>
  <c r="P38" i="2" s="1"/>
  <c r="M37" i="2"/>
  <c r="J37" i="2"/>
  <c r="G37" i="2"/>
  <c r="D37" i="2"/>
  <c r="K58" i="9"/>
  <c r="H58" i="9"/>
  <c r="E58" i="9"/>
  <c r="B58" i="9"/>
  <c r="A58" i="9"/>
  <c r="K57" i="9"/>
  <c r="H57" i="9"/>
  <c r="E57" i="9"/>
  <c r="B57" i="9"/>
  <c r="A57" i="9"/>
  <c r="K56" i="9"/>
  <c r="H56" i="9"/>
  <c r="E56" i="9"/>
  <c r="B56" i="9"/>
  <c r="A56" i="9"/>
  <c r="K55" i="9"/>
  <c r="H55" i="9"/>
  <c r="E55" i="9"/>
  <c r="B55" i="9"/>
  <c r="A55" i="9"/>
  <c r="Q47" i="9"/>
  <c r="N47" i="9"/>
  <c r="K47" i="9"/>
  <c r="H47" i="9"/>
  <c r="E47" i="9"/>
  <c r="B47" i="9"/>
  <c r="A47" i="9"/>
  <c r="Q46" i="9"/>
  <c r="N46" i="9"/>
  <c r="K46" i="9"/>
  <c r="H46" i="9"/>
  <c r="E46" i="9"/>
  <c r="B46" i="9"/>
  <c r="A46" i="9"/>
  <c r="Q45" i="9"/>
  <c r="N45" i="9"/>
  <c r="K45" i="9"/>
  <c r="H45" i="9"/>
  <c r="E45" i="9"/>
  <c r="B45" i="9"/>
  <c r="A45" i="9"/>
  <c r="Q44" i="9"/>
  <c r="N44" i="9"/>
  <c r="K44" i="9"/>
  <c r="H44" i="9"/>
  <c r="E44" i="9"/>
  <c r="B44" i="9"/>
  <c r="A44" i="9"/>
  <c r="N36" i="9"/>
  <c r="M36" i="9"/>
  <c r="K36" i="9"/>
  <c r="J36" i="9"/>
  <c r="H36" i="9"/>
  <c r="G36" i="9"/>
  <c r="E36" i="9"/>
  <c r="D36" i="9"/>
  <c r="B36" i="9"/>
  <c r="A36" i="9"/>
  <c r="N35" i="9"/>
  <c r="M35" i="9"/>
  <c r="K35" i="9"/>
  <c r="J35" i="9"/>
  <c r="H35" i="9"/>
  <c r="G35" i="9"/>
  <c r="E35" i="9"/>
  <c r="D35" i="9"/>
  <c r="B35" i="9"/>
  <c r="A35" i="9"/>
  <c r="N34" i="9"/>
  <c r="M34" i="9"/>
  <c r="K34" i="9"/>
  <c r="J34" i="9"/>
  <c r="H34" i="9"/>
  <c r="G34" i="9"/>
  <c r="E34" i="9"/>
  <c r="D34" i="9"/>
  <c r="B34" i="9"/>
  <c r="A34" i="9"/>
  <c r="N33" i="9"/>
  <c r="M33" i="9"/>
  <c r="K33" i="9"/>
  <c r="J33" i="9"/>
  <c r="H33" i="9"/>
  <c r="G33" i="9"/>
  <c r="E33" i="9"/>
  <c r="D33" i="9"/>
  <c r="B33" i="9"/>
  <c r="A33" i="9"/>
  <c r="Q25" i="9"/>
  <c r="P25" i="9"/>
  <c r="N25" i="9"/>
  <c r="M25" i="9"/>
  <c r="K25" i="9"/>
  <c r="H25" i="9"/>
  <c r="G25" i="9"/>
  <c r="E25" i="9"/>
  <c r="D25" i="9"/>
  <c r="Q24" i="9"/>
  <c r="P24" i="9"/>
  <c r="N24" i="9"/>
  <c r="M24" i="9"/>
  <c r="K24" i="9"/>
  <c r="H24" i="9"/>
  <c r="G24" i="9"/>
  <c r="E24" i="9"/>
  <c r="D24" i="9"/>
  <c r="Q23" i="9"/>
  <c r="P23" i="9"/>
  <c r="N23" i="9"/>
  <c r="M23" i="9"/>
  <c r="K23" i="9"/>
  <c r="H23" i="9"/>
  <c r="G23" i="9"/>
  <c r="E23" i="9"/>
  <c r="D23" i="9"/>
  <c r="Q22" i="9"/>
  <c r="P22" i="9"/>
  <c r="N22" i="9"/>
  <c r="M22" i="9"/>
  <c r="K22" i="9"/>
  <c r="H22" i="9"/>
  <c r="G22" i="9"/>
  <c r="E22" i="9"/>
  <c r="D22" i="9"/>
  <c r="Q14" i="9"/>
  <c r="P14" i="9"/>
  <c r="Q13" i="9"/>
  <c r="P13" i="9"/>
  <c r="Q12" i="9"/>
  <c r="P12" i="9"/>
  <c r="Q11" i="9"/>
  <c r="P11" i="9"/>
  <c r="S37" i="3"/>
  <c r="S21" i="2"/>
  <c r="M21" i="2"/>
  <c r="P21" i="2"/>
  <c r="P22" i="2" s="1"/>
  <c r="D21" i="2"/>
  <c r="G21" i="2"/>
  <c r="J21" i="2"/>
  <c r="S29" i="2"/>
  <c r="P29" i="2"/>
  <c r="P30" i="2" s="1"/>
  <c r="M29" i="2"/>
  <c r="J29" i="2"/>
  <c r="G29" i="2"/>
  <c r="D29" i="2"/>
  <c r="S13" i="2"/>
  <c r="P13" i="2"/>
  <c r="P14" i="2"/>
  <c r="M13" i="2"/>
  <c r="J13" i="2"/>
  <c r="D13" i="2"/>
  <c r="G13" i="2"/>
  <c r="A62" i="1"/>
  <c r="A63" i="1"/>
  <c r="A64" i="1"/>
  <c r="P5" i="4"/>
  <c r="P6" i="4" s="1"/>
  <c r="S5" i="2"/>
  <c r="P5" i="2"/>
  <c r="P6" i="2"/>
  <c r="M5" i="2"/>
  <c r="J5" i="2"/>
  <c r="G5" i="2"/>
  <c r="D5" i="2"/>
  <c r="A65" i="1"/>
  <c r="S29" i="4"/>
  <c r="S37" i="6"/>
  <c r="P37" i="6"/>
  <c r="P38" i="6" s="1"/>
  <c r="M37" i="6"/>
  <c r="J37" i="6"/>
  <c r="G37" i="6"/>
  <c r="D37" i="6"/>
  <c r="D13" i="6"/>
  <c r="D21" i="6"/>
  <c r="D29" i="6"/>
  <c r="D13" i="5"/>
  <c r="D21" i="5"/>
  <c r="D29" i="5"/>
  <c r="D29" i="4"/>
  <c r="D21" i="4"/>
  <c r="D13" i="4"/>
  <c r="S37" i="4"/>
  <c r="S21" i="4"/>
  <c r="S13" i="4"/>
  <c r="S5" i="4"/>
  <c r="P37" i="4"/>
  <c r="P38" i="4"/>
  <c r="P29" i="4"/>
  <c r="P30" i="4"/>
  <c r="P21" i="4"/>
  <c r="P22" i="4"/>
  <c r="P13" i="4"/>
  <c r="P14" i="4"/>
  <c r="M37" i="4"/>
  <c r="M29" i="4"/>
  <c r="M21" i="4"/>
  <c r="M13" i="4"/>
  <c r="M5" i="4"/>
  <c r="J37" i="4"/>
  <c r="J29" i="4"/>
  <c r="J21" i="4"/>
  <c r="J13" i="4"/>
  <c r="J5" i="4"/>
  <c r="P37" i="3"/>
  <c r="P38" i="3"/>
  <c r="M37" i="3"/>
  <c r="J37" i="3"/>
  <c r="A26" i="1"/>
  <c r="D26" i="1"/>
  <c r="G26" i="1"/>
  <c r="J26" i="1"/>
  <c r="M26" i="1"/>
  <c r="P62" i="1"/>
  <c r="Q62" i="1"/>
  <c r="P63" i="1"/>
  <c r="Q63" i="1"/>
  <c r="P64" i="1"/>
  <c r="Q64" i="1"/>
  <c r="P65" i="1"/>
  <c r="Q65" i="1"/>
  <c r="M14" i="1"/>
  <c r="P14" i="1"/>
  <c r="Q14" i="1"/>
  <c r="M15" i="1"/>
  <c r="P15" i="1"/>
  <c r="Q15" i="1"/>
  <c r="M16" i="1"/>
  <c r="P16" i="1"/>
  <c r="Q16" i="1"/>
  <c r="M17" i="1"/>
  <c r="P17" i="1"/>
  <c r="Q17" i="1"/>
  <c r="A27" i="1"/>
  <c r="D27" i="1"/>
  <c r="G27" i="1"/>
  <c r="J27" i="1"/>
  <c r="M27" i="1"/>
  <c r="A28" i="1"/>
  <c r="D28" i="1"/>
  <c r="G28" i="1"/>
  <c r="J28" i="1"/>
  <c r="M28" i="1"/>
  <c r="A29" i="1"/>
  <c r="D29" i="1"/>
  <c r="G29" i="1"/>
  <c r="J29" i="1"/>
  <c r="M29" i="1"/>
  <c r="A38" i="1"/>
  <c r="Q38" i="1"/>
  <c r="A39" i="1"/>
  <c r="Q39" i="1"/>
  <c r="A40" i="1"/>
  <c r="Q40" i="1"/>
  <c r="A41" i="1"/>
  <c r="Q41" i="1"/>
  <c r="A50" i="1"/>
  <c r="A51" i="1"/>
  <c r="A52" i="1"/>
  <c r="A53" i="1"/>
  <c r="J5" i="6"/>
  <c r="D5" i="6"/>
  <c r="S21" i="5"/>
  <c r="G29" i="4"/>
  <c r="G13" i="4"/>
  <c r="S29" i="6"/>
  <c r="P29" i="6"/>
  <c r="P30" i="6"/>
  <c r="M29" i="6"/>
  <c r="J29" i="6"/>
  <c r="G29" i="6"/>
  <c r="S21" i="6"/>
  <c r="P21" i="6"/>
  <c r="P22" i="6"/>
  <c r="M21" i="6"/>
  <c r="J21" i="6"/>
  <c r="G21" i="6"/>
  <c r="S13" i="6"/>
  <c r="P13" i="6"/>
  <c r="P14" i="6"/>
  <c r="M13" i="6"/>
  <c r="J13" i="6"/>
  <c r="G13" i="6"/>
  <c r="S5" i="6"/>
  <c r="P5" i="6"/>
  <c r="P6" i="6"/>
  <c r="M5" i="6"/>
  <c r="G5" i="6"/>
  <c r="S37" i="5"/>
  <c r="P37" i="5"/>
  <c r="P38" i="5"/>
  <c r="M37" i="5"/>
  <c r="J37" i="5"/>
  <c r="G37" i="5"/>
  <c r="D37" i="5"/>
  <c r="S29" i="5"/>
  <c r="P29" i="5"/>
  <c r="P30" i="5"/>
  <c r="M29" i="5"/>
  <c r="J29" i="5"/>
  <c r="G29" i="5"/>
  <c r="P21" i="5"/>
  <c r="P22" i="5"/>
  <c r="M21" i="5"/>
  <c r="J21" i="5"/>
  <c r="G21" i="5"/>
  <c r="S13" i="5"/>
  <c r="P13" i="5"/>
  <c r="P14" i="5" s="1"/>
  <c r="M13" i="5"/>
  <c r="J13" i="5"/>
  <c r="G13" i="5"/>
  <c r="S5" i="5"/>
  <c r="P5" i="5"/>
  <c r="P6" i="5"/>
  <c r="M5" i="5"/>
  <c r="J5" i="5"/>
  <c r="G5" i="5"/>
  <c r="D5" i="5"/>
  <c r="G37" i="4"/>
  <c r="D37" i="4"/>
  <c r="G21" i="4"/>
  <c r="G5" i="4"/>
  <c r="D5" i="4"/>
  <c r="G37" i="3"/>
  <c r="D37" i="3"/>
  <c r="AE42" i="6"/>
  <c r="AD41" i="6"/>
  <c r="AE40" i="6"/>
  <c r="AC40" i="6"/>
  <c r="AF40" i="6"/>
  <c r="AD39" i="6"/>
  <c r="AC39" i="6"/>
  <c r="AE38" i="6"/>
  <c r="AE43" i="6" s="1"/>
  <c r="AC38" i="6"/>
  <c r="AC43" i="6"/>
  <c r="AE34" i="6"/>
  <c r="AD33" i="6"/>
  <c r="AF33" i="6"/>
  <c r="AE32" i="6"/>
  <c r="AC32" i="6"/>
  <c r="AD31" i="6"/>
  <c r="AD35" i="6"/>
  <c r="AC31" i="6"/>
  <c r="AE30" i="6"/>
  <c r="AC30" i="6"/>
  <c r="AE26" i="6"/>
  <c r="AD25" i="6"/>
  <c r="AF25" i="6"/>
  <c r="AE24" i="6"/>
  <c r="AC24" i="6"/>
  <c r="AD23" i="6"/>
  <c r="AC23" i="6"/>
  <c r="AF23" i="6" s="1"/>
  <c r="AE22" i="6"/>
  <c r="AC22" i="6"/>
  <c r="AC27" i="6" s="1"/>
  <c r="AE18" i="6"/>
  <c r="AD17" i="6"/>
  <c r="AD19" i="6" s="1"/>
  <c r="AF17" i="6"/>
  <c r="AE16" i="6"/>
  <c r="AE19" i="6"/>
  <c r="AC16" i="6"/>
  <c r="AF16" i="6"/>
  <c r="AD15" i="6"/>
  <c r="AC15" i="6"/>
  <c r="AF15" i="6"/>
  <c r="AE14" i="6"/>
  <c r="AC14" i="6"/>
  <c r="AC19" i="6"/>
  <c r="AE10" i="6"/>
  <c r="AE11" i="6" s="1"/>
  <c r="AD9" i="6"/>
  <c r="AF9" i="6"/>
  <c r="AE8" i="6"/>
  <c r="AC8" i="6"/>
  <c r="AF8" i="6" s="1"/>
  <c r="AD7" i="6"/>
  <c r="AD11" i="6"/>
  <c r="AC7" i="6"/>
  <c r="AF7" i="6" s="1"/>
  <c r="AE6" i="6"/>
  <c r="AC6" i="6"/>
  <c r="AE42" i="5"/>
  <c r="AD41" i="5"/>
  <c r="AF41" i="5"/>
  <c r="AE40" i="5"/>
  <c r="AC40" i="5"/>
  <c r="AF40" i="5"/>
  <c r="AD39" i="5"/>
  <c r="AC39" i="5"/>
  <c r="AE38" i="5"/>
  <c r="AF38" i="5" s="1"/>
  <c r="AC38" i="5"/>
  <c r="AC43" i="5"/>
  <c r="AE34" i="5"/>
  <c r="AE35" i="5" s="1"/>
  <c r="AD33" i="5"/>
  <c r="AE32" i="5"/>
  <c r="AC32" i="5"/>
  <c r="AF32" i="5"/>
  <c r="AD31" i="5"/>
  <c r="AC31" i="5"/>
  <c r="AE30" i="5"/>
  <c r="AC30" i="5"/>
  <c r="AF30" i="5"/>
  <c r="AE26" i="5"/>
  <c r="AD25" i="5"/>
  <c r="AF25" i="5"/>
  <c r="AE24" i="5"/>
  <c r="AC24" i="5"/>
  <c r="AD23" i="5"/>
  <c r="AD27" i="5" s="1"/>
  <c r="AC23" i="5"/>
  <c r="AF23" i="5" s="1"/>
  <c r="AE22" i="5"/>
  <c r="AC22" i="5"/>
  <c r="AE18" i="5"/>
  <c r="AD17" i="5"/>
  <c r="AF17" i="5"/>
  <c r="AE16" i="5"/>
  <c r="AC16" i="5"/>
  <c r="AF16" i="5" s="1"/>
  <c r="AD15" i="5"/>
  <c r="AD19" i="5" s="1"/>
  <c r="AC15" i="5"/>
  <c r="AE14" i="5"/>
  <c r="AC14" i="5"/>
  <c r="AC19" i="5" s="1"/>
  <c r="AE10" i="5"/>
  <c r="AD9" i="5"/>
  <c r="AF9" i="5" s="1"/>
  <c r="AE8" i="5"/>
  <c r="AC8" i="5"/>
  <c r="AD7" i="5"/>
  <c r="AC7" i="5"/>
  <c r="AF7" i="5"/>
  <c r="AE6" i="5"/>
  <c r="AC6" i="5"/>
  <c r="AF6" i="5"/>
  <c r="AD41" i="3"/>
  <c r="AC40" i="3"/>
  <c r="AD39" i="3"/>
  <c r="AD43" i="3"/>
  <c r="AD44" i="3" s="1"/>
  <c r="AC39" i="3"/>
  <c r="AC38" i="3"/>
  <c r="AC43" i="3"/>
  <c r="AC44" i="3" s="1"/>
  <c r="AD33" i="3"/>
  <c r="AC32" i="3"/>
  <c r="AD31" i="3"/>
  <c r="AD35" i="3" s="1"/>
  <c r="AD36" i="3" s="1"/>
  <c r="AC31" i="3"/>
  <c r="AC30" i="3"/>
  <c r="AC35" i="3" s="1"/>
  <c r="AC36" i="3" s="1"/>
  <c r="AD25" i="3"/>
  <c r="AC24" i="3"/>
  <c r="AD23" i="3"/>
  <c r="AC23" i="3"/>
  <c r="AC22" i="3"/>
  <c r="AC27" i="3"/>
  <c r="AC28" i="3" s="1"/>
  <c r="AD17" i="3"/>
  <c r="AC16" i="3"/>
  <c r="AD15" i="3"/>
  <c r="AC15" i="3"/>
  <c r="AC19" i="3" s="1"/>
  <c r="AC20" i="3" s="1"/>
  <c r="AC14" i="3"/>
  <c r="AD9" i="3"/>
  <c r="AC8" i="3"/>
  <c r="AD7" i="3"/>
  <c r="AD11" i="3"/>
  <c r="AD12" i="3" s="1"/>
  <c r="AC7" i="3"/>
  <c r="AC6" i="3"/>
  <c r="AE42" i="4"/>
  <c r="AD41" i="4"/>
  <c r="AE40" i="4"/>
  <c r="AC40" i="4"/>
  <c r="AD39" i="4"/>
  <c r="AD43" i="4" s="1"/>
  <c r="AD44" i="4" s="1"/>
  <c r="AC39" i="4"/>
  <c r="AE38" i="4"/>
  <c r="AC38" i="4"/>
  <c r="AC43" i="4"/>
  <c r="AC44" i="4" s="1"/>
  <c r="AE34" i="4"/>
  <c r="AD33" i="4"/>
  <c r="AE32" i="4"/>
  <c r="AC32" i="4"/>
  <c r="AD31" i="4"/>
  <c r="AD35" i="4" s="1"/>
  <c r="AD36" i="4" s="1"/>
  <c r="AC31" i="4"/>
  <c r="AE30" i="4"/>
  <c r="AE35" i="4" s="1"/>
  <c r="AE36" i="4"/>
  <c r="AC30" i="4"/>
  <c r="AC35" i="4"/>
  <c r="AC36" i="4" s="1"/>
  <c r="AE26" i="4"/>
  <c r="AD25" i="4"/>
  <c r="AE24" i="4"/>
  <c r="AC24" i="4"/>
  <c r="AD23" i="4"/>
  <c r="AD27" i="4" s="1"/>
  <c r="AD28" i="4" s="1"/>
  <c r="AC23" i="4"/>
  <c r="AE22" i="4"/>
  <c r="AC22" i="4"/>
  <c r="AC27" i="4" s="1"/>
  <c r="AC28" i="4"/>
  <c r="AE18" i="4"/>
  <c r="AD17" i="4"/>
  <c r="AE16" i="4"/>
  <c r="AC16" i="4"/>
  <c r="AD15" i="4"/>
  <c r="AD19" i="4"/>
  <c r="AD20" i="4" s="1"/>
  <c r="AC15" i="4"/>
  <c r="AE14" i="4"/>
  <c r="AE19" i="4"/>
  <c r="AE20" i="4" s="1"/>
  <c r="AC14" i="4"/>
  <c r="AE10" i="4"/>
  <c r="AD9" i="4"/>
  <c r="AE8" i="4"/>
  <c r="AC8" i="4"/>
  <c r="AD7" i="4"/>
  <c r="AD11" i="4"/>
  <c r="AD12" i="4" s="1"/>
  <c r="AC7" i="4"/>
  <c r="AE6" i="4"/>
  <c r="AE11" i="4" s="1"/>
  <c r="AE12" i="4"/>
  <c r="AC6" i="4"/>
  <c r="AC11" i="4"/>
  <c r="AC12" i="4" s="1"/>
  <c r="AE42" i="2"/>
  <c r="AD41" i="2"/>
  <c r="AF41" i="2"/>
  <c r="AE40" i="2"/>
  <c r="AC40" i="2"/>
  <c r="AF40" i="2" s="1"/>
  <c r="AD39" i="2"/>
  <c r="AD43" i="2" s="1"/>
  <c r="AC39" i="2"/>
  <c r="AF39" i="2" s="1"/>
  <c r="AE38" i="2"/>
  <c r="AE43" i="2" s="1"/>
  <c r="AC38" i="2"/>
  <c r="AE34" i="2"/>
  <c r="AD33" i="2"/>
  <c r="AF33" i="2"/>
  <c r="AE32" i="2"/>
  <c r="AC32" i="2"/>
  <c r="AF32" i="2" s="1"/>
  <c r="AD31" i="2"/>
  <c r="AD35" i="2" s="1"/>
  <c r="AC31" i="2"/>
  <c r="AF31" i="2" s="1"/>
  <c r="AE30" i="2"/>
  <c r="AE35" i="2" s="1"/>
  <c r="AC30" i="2"/>
  <c r="AC35" i="2" s="1"/>
  <c r="AE26" i="2"/>
  <c r="AD25" i="2"/>
  <c r="AF25" i="2"/>
  <c r="AE24" i="2"/>
  <c r="AC24" i="2"/>
  <c r="AF24" i="2" s="1"/>
  <c r="AD23" i="2"/>
  <c r="AD27" i="2" s="1"/>
  <c r="AC23" i="2"/>
  <c r="AF23" i="2" s="1"/>
  <c r="AE22" i="2"/>
  <c r="AC22" i="2"/>
  <c r="AE18" i="2"/>
  <c r="AD17" i="2"/>
  <c r="AF17" i="2"/>
  <c r="AE16" i="2"/>
  <c r="AC16" i="2"/>
  <c r="AF16" i="2" s="1"/>
  <c r="AD15" i="2"/>
  <c r="AD19" i="2" s="1"/>
  <c r="AC15" i="2"/>
  <c r="AF15" i="2" s="1"/>
  <c r="AE14" i="2"/>
  <c r="AE19" i="2" s="1"/>
  <c r="AC14" i="2"/>
  <c r="AC19" i="2" s="1"/>
  <c r="AE10" i="2"/>
  <c r="AD9" i="2"/>
  <c r="AF9" i="2"/>
  <c r="AE8" i="2"/>
  <c r="AC8" i="2"/>
  <c r="AF8" i="2" s="1"/>
  <c r="AD7" i="2"/>
  <c r="AD11" i="2" s="1"/>
  <c r="AC7" i="2"/>
  <c r="AF7" i="2" s="1"/>
  <c r="AE6" i="2"/>
  <c r="AE11" i="2" s="1"/>
  <c r="AC6" i="2"/>
  <c r="AC11" i="5"/>
  <c r="AF15" i="5"/>
  <c r="AF22" i="5"/>
  <c r="AF30" i="6"/>
  <c r="AF22" i="6"/>
  <c r="AD19" i="3"/>
  <c r="AD20" i="3" s="1"/>
  <c r="AD11" i="5"/>
  <c r="AE43" i="5"/>
  <c r="AF39" i="6"/>
  <c r="AF14" i="6"/>
  <c r="AF19" i="6"/>
  <c r="AD27" i="6"/>
  <c r="AF38" i="6"/>
  <c r="AF31" i="6"/>
  <c r="AF6" i="6"/>
  <c r="AD27" i="3"/>
  <c r="AD28" i="3"/>
  <c r="W22" i="2"/>
  <c r="W26" i="2"/>
  <c r="H64" i="1" s="1"/>
  <c r="W18" i="2"/>
  <c r="E64" i="1" s="1"/>
  <c r="W14" i="2"/>
  <c r="E62" i="1" s="1"/>
  <c r="W10" i="2"/>
  <c r="B64" i="1"/>
  <c r="W6" i="2"/>
  <c r="W30" i="6"/>
  <c r="K50" i="1" s="1"/>
  <c r="W34" i="6"/>
  <c r="K52" i="1" s="1"/>
  <c r="W26" i="6"/>
  <c r="H52" i="1"/>
  <c r="W22" i="6"/>
  <c r="W28" i="6" s="1"/>
  <c r="H53" i="1" s="1"/>
  <c r="W14" i="6"/>
  <c r="W10" i="6"/>
  <c r="B52" i="1" s="1"/>
  <c r="W6" i="6"/>
  <c r="B50" i="1" s="1"/>
  <c r="W38" i="5"/>
  <c r="N38" i="1"/>
  <c r="W30" i="5"/>
  <c r="K38" i="1"/>
  <c r="W14" i="5"/>
  <c r="E38" i="1"/>
  <c r="W26" i="5"/>
  <c r="W18" i="5"/>
  <c r="E40" i="1" s="1"/>
  <c r="W10" i="5"/>
  <c r="B40" i="1"/>
  <c r="W42" i="5"/>
  <c r="W6" i="5"/>
  <c r="W12" i="5" s="1"/>
  <c r="B41" i="1" s="1"/>
  <c r="W34" i="5"/>
  <c r="W30" i="4"/>
  <c r="K26" i="1" s="1"/>
  <c r="W32" i="4"/>
  <c r="K27" i="1" s="1"/>
  <c r="W34" i="4"/>
  <c r="K28" i="1" s="1"/>
  <c r="W26" i="4"/>
  <c r="H28" i="1"/>
  <c r="W14" i="4"/>
  <c r="E26" i="1"/>
  <c r="W18" i="4"/>
  <c r="E28" i="1"/>
  <c r="W38" i="3"/>
  <c r="W42" i="4"/>
  <c r="N28" i="1" s="1"/>
  <c r="W38" i="4"/>
  <c r="W20" i="2"/>
  <c r="E65" i="1" s="1"/>
  <c r="B62" i="1"/>
  <c r="W12" i="2"/>
  <c r="B65" i="1"/>
  <c r="W36" i="6"/>
  <c r="K53" i="1" s="1"/>
  <c r="H50" i="1"/>
  <c r="W12" i="6"/>
  <c r="B53" i="1" s="1"/>
  <c r="W36" i="5"/>
  <c r="K41" i="1" s="1"/>
  <c r="K40" i="1"/>
  <c r="W20" i="5"/>
  <c r="E41" i="1" s="1"/>
  <c r="N40" i="1"/>
  <c r="W44" i="5"/>
  <c r="N41" i="1"/>
  <c r="W28" i="5"/>
  <c r="H41" i="1" s="1"/>
  <c r="H40" i="1"/>
  <c r="W20" i="4"/>
  <c r="E29" i="1" s="1"/>
  <c r="W18" i="6"/>
  <c r="E52" i="1" s="1"/>
  <c r="W16" i="6"/>
  <c r="E51" i="1"/>
  <c r="W42" i="2"/>
  <c r="N64" i="1" s="1"/>
  <c r="W38" i="2"/>
  <c r="W30" i="2"/>
  <c r="W34" i="2"/>
  <c r="K64" i="1" s="1"/>
  <c r="W36" i="2"/>
  <c r="K65" i="1" s="1"/>
  <c r="K62" i="1"/>
  <c r="W38" i="6"/>
  <c r="W42" i="6"/>
  <c r="N52" i="1" s="1"/>
  <c r="W44" i="6"/>
  <c r="N53" i="1" s="1"/>
  <c r="N50" i="1"/>
  <c r="AF27" i="13"/>
  <c r="AD28" i="13" s="1"/>
  <c r="AF35" i="14"/>
  <c r="AC36" i="14" s="1"/>
  <c r="AE36" i="14"/>
  <c r="AE44" i="15"/>
  <c r="AD36" i="14"/>
  <c r="AD44" i="15"/>
  <c r="AF43" i="15"/>
  <c r="AC44" i="15" s="1"/>
  <c r="AC27" i="11"/>
  <c r="AE11" i="13"/>
  <c r="AC27" i="15"/>
  <c r="AC19" i="11"/>
  <c r="AC19" i="13"/>
  <c r="AC19" i="15"/>
  <c r="AC20" i="15" s="1"/>
  <c r="AC43" i="12"/>
  <c r="AD35" i="12"/>
  <c r="AD36" i="12" s="1"/>
  <c r="AC35" i="12"/>
  <c r="AD27" i="14"/>
  <c r="AC11" i="14"/>
  <c r="AF23" i="13"/>
  <c r="AC43" i="11"/>
  <c r="AF43" i="11" s="1"/>
  <c r="AE44" i="11" s="1"/>
  <c r="AF19" i="15"/>
  <c r="AD20" i="15" s="1"/>
  <c r="AF19" i="13"/>
  <c r="AC20" i="13"/>
  <c r="AF11" i="14"/>
  <c r="AF35" i="12"/>
  <c r="AE36" i="12" s="1"/>
  <c r="AF27" i="14"/>
  <c r="AD28" i="14" s="1"/>
  <c r="AF27" i="15"/>
  <c r="AD28" i="15" s="1"/>
  <c r="AC28" i="14"/>
  <c r="AE28" i="14"/>
  <c r="AE20" i="13"/>
  <c r="AD20" i="13"/>
  <c r="AC28" i="15"/>
  <c r="AE12" i="14"/>
  <c r="AD12" i="14"/>
  <c r="AD44" i="11"/>
  <c r="AD20" i="6" l="1"/>
  <c r="AC20" i="6"/>
  <c r="AF24" i="5"/>
  <c r="AE27" i="5"/>
  <c r="AC27" i="2"/>
  <c r="AF22" i="2"/>
  <c r="AE28" i="15"/>
  <c r="AC36" i="12"/>
  <c r="W28" i="4"/>
  <c r="H29" i="1" s="1"/>
  <c r="AE27" i="2"/>
  <c r="AF35" i="2"/>
  <c r="AC36" i="2" s="1"/>
  <c r="AF8" i="5"/>
  <c r="AE11" i="5"/>
  <c r="AF32" i="6"/>
  <c r="AC35" i="6"/>
  <c r="AE28" i="13"/>
  <c r="AC28" i="13"/>
  <c r="N14" i="1"/>
  <c r="W44" i="3"/>
  <c r="N17" i="1" s="1"/>
  <c r="AF19" i="2"/>
  <c r="AE20" i="2" s="1"/>
  <c r="AC44" i="11"/>
  <c r="N62" i="1"/>
  <c r="W44" i="2"/>
  <c r="N65" i="1" s="1"/>
  <c r="W8" i="4"/>
  <c r="B27" i="1" s="1"/>
  <c r="W10" i="4"/>
  <c r="B28" i="1" s="1"/>
  <c r="W44" i="4"/>
  <c r="N29" i="1" s="1"/>
  <c r="N26" i="1"/>
  <c r="AF14" i="2"/>
  <c r="AC12" i="5"/>
  <c r="AE20" i="15"/>
  <c r="AC12" i="14"/>
  <c r="W36" i="4"/>
  <c r="K29" i="1" s="1"/>
  <c r="W20" i="6"/>
  <c r="E53" i="1" s="1"/>
  <c r="E50" i="1"/>
  <c r="H62" i="1"/>
  <c r="W28" i="2"/>
  <c r="H65" i="1" s="1"/>
  <c r="AE20" i="6"/>
  <c r="AF11" i="5"/>
  <c r="AD12" i="5" s="1"/>
  <c r="AF6" i="2"/>
  <c r="AC11" i="2"/>
  <c r="AC43" i="2"/>
  <c r="AF38" i="2"/>
  <c r="AC19" i="4"/>
  <c r="AC20" i="4" s="1"/>
  <c r="AE27" i="4"/>
  <c r="AE28" i="4" s="1"/>
  <c r="AE43" i="4"/>
  <c r="AE44" i="4" s="1"/>
  <c r="AC11" i="3"/>
  <c r="AC12" i="3" s="1"/>
  <c r="AE19" i="5"/>
  <c r="AC35" i="5"/>
  <c r="AF31" i="5"/>
  <c r="AF31" i="13"/>
  <c r="AD35" i="13"/>
  <c r="AC19" i="14"/>
  <c r="AF14" i="14"/>
  <c r="AC11" i="6"/>
  <c r="AE27" i="6"/>
  <c r="AF24" i="6"/>
  <c r="B38" i="1"/>
  <c r="AF30" i="2"/>
  <c r="AF39" i="5"/>
  <c r="AD43" i="5"/>
  <c r="W6" i="4"/>
  <c r="AF31" i="11"/>
  <c r="AD35" i="11"/>
  <c r="AF30" i="11"/>
  <c r="AD11" i="11"/>
  <c r="AF9" i="11"/>
  <c r="AF7" i="11"/>
  <c r="AE27" i="12"/>
  <c r="AF24" i="12"/>
  <c r="AE19" i="12"/>
  <c r="AE43" i="13"/>
  <c r="AD11" i="13"/>
  <c r="AF9" i="13"/>
  <c r="AF7" i="13"/>
  <c r="AD35" i="15"/>
  <c r="AF33" i="15"/>
  <c r="AF41" i="12"/>
  <c r="AD43" i="12"/>
  <c r="AF22" i="12"/>
  <c r="AC27" i="12"/>
  <c r="AC11" i="12"/>
  <c r="AF6" i="12"/>
  <c r="AE11" i="12"/>
  <c r="AF38" i="13"/>
  <c r="AC43" i="13"/>
  <c r="AF30" i="13"/>
  <c r="AE35" i="13"/>
  <c r="AD43" i="14"/>
  <c r="AF39" i="14"/>
  <c r="AD11" i="15"/>
  <c r="AF9" i="15"/>
  <c r="AF14" i="5"/>
  <c r="AC27" i="5"/>
  <c r="AF33" i="5"/>
  <c r="AD35" i="5"/>
  <c r="AE35" i="6"/>
  <c r="AF41" i="6"/>
  <c r="AD43" i="6"/>
  <c r="AD19" i="11"/>
  <c r="AD27" i="12"/>
  <c r="AF25" i="12"/>
  <c r="AE19" i="14"/>
  <c r="AF16" i="14"/>
  <c r="AD27" i="11"/>
  <c r="AC11" i="15"/>
  <c r="AF27" i="5" l="1"/>
  <c r="AD28" i="5" s="1"/>
  <c r="AF11" i="12"/>
  <c r="AD12" i="12" s="1"/>
  <c r="AC12" i="12"/>
  <c r="B26" i="1"/>
  <c r="W12" i="4"/>
  <c r="B29" i="1" s="1"/>
  <c r="AF11" i="6"/>
  <c r="AC12" i="6"/>
  <c r="AF43" i="14"/>
  <c r="AD44" i="14"/>
  <c r="AF27" i="12"/>
  <c r="AD28" i="12" s="1"/>
  <c r="AF11" i="13"/>
  <c r="AF43" i="2"/>
  <c r="AF27" i="2"/>
  <c r="AD28" i="2" s="1"/>
  <c r="AC28" i="2"/>
  <c r="AF35" i="15"/>
  <c r="AD36" i="15"/>
  <c r="AF35" i="11"/>
  <c r="AD36" i="11"/>
  <c r="AE36" i="2"/>
  <c r="AC20" i="2"/>
  <c r="AE12" i="5"/>
  <c r="AF11" i="15"/>
  <c r="AE12" i="15" s="1"/>
  <c r="AF43" i="13"/>
  <c r="AD44" i="13" s="1"/>
  <c r="AC44" i="13"/>
  <c r="AD12" i="11"/>
  <c r="AF11" i="11"/>
  <c r="AC12" i="2"/>
  <c r="AF11" i="2"/>
  <c r="AE28" i="5"/>
  <c r="AF27" i="11"/>
  <c r="AD28" i="11"/>
  <c r="AE28" i="12"/>
  <c r="AF43" i="5"/>
  <c r="AE28" i="2"/>
  <c r="AD20" i="11"/>
  <c r="AE12" i="12"/>
  <c r="AE44" i="13"/>
  <c r="AC20" i="14"/>
  <c r="AF19" i="14"/>
  <c r="AD20" i="14" s="1"/>
  <c r="AF35" i="5"/>
  <c r="AE36" i="5" s="1"/>
  <c r="AE20" i="14"/>
  <c r="AF43" i="6"/>
  <c r="AD44" i="12"/>
  <c r="AF19" i="12"/>
  <c r="AE28" i="6"/>
  <c r="AF35" i="13"/>
  <c r="AC36" i="13" s="1"/>
  <c r="AF19" i="5"/>
  <c r="AD20" i="2"/>
  <c r="AF27" i="6"/>
  <c r="AF35" i="6"/>
  <c r="AD36" i="6" s="1"/>
  <c r="AD36" i="2"/>
  <c r="AF43" i="12"/>
  <c r="AF19" i="11"/>
  <c r="AE36" i="6" l="1"/>
  <c r="AE12" i="2"/>
  <c r="AD12" i="2"/>
  <c r="AE36" i="11"/>
  <c r="AC36" i="11"/>
  <c r="AC12" i="13"/>
  <c r="AE12" i="13"/>
  <c r="AE12" i="6"/>
  <c r="AD12" i="6"/>
  <c r="AE36" i="13"/>
  <c r="AD44" i="2"/>
  <c r="AE44" i="2"/>
  <c r="AD20" i="5"/>
  <c r="AC20" i="5"/>
  <c r="AD12" i="15"/>
  <c r="AE20" i="11"/>
  <c r="AC20" i="11"/>
  <c r="AC36" i="6"/>
  <c r="AE20" i="5"/>
  <c r="AC20" i="12"/>
  <c r="AD20" i="12"/>
  <c r="AE44" i="6"/>
  <c r="AC44" i="6"/>
  <c r="AC36" i="5"/>
  <c r="AC44" i="5"/>
  <c r="AE44" i="5"/>
  <c r="AD12" i="13"/>
  <c r="AC44" i="14"/>
  <c r="AE44" i="14"/>
  <c r="AE44" i="12"/>
  <c r="AC44" i="12"/>
  <c r="AD28" i="6"/>
  <c r="AC28" i="6"/>
  <c r="AD36" i="13"/>
  <c r="AE20" i="12"/>
  <c r="AD44" i="6"/>
  <c r="AD36" i="5"/>
  <c r="AD44" i="5"/>
  <c r="AE28" i="11"/>
  <c r="AC28" i="11"/>
  <c r="AC12" i="11"/>
  <c r="AE12" i="11"/>
  <c r="AC12" i="15"/>
  <c r="AC36" i="15"/>
  <c r="AE36" i="15"/>
  <c r="AC44" i="2"/>
  <c r="AC28" i="12"/>
  <c r="AC28" i="5"/>
</calcChain>
</file>

<file path=xl/sharedStrings.xml><?xml version="1.0" encoding="utf-8"?>
<sst xmlns="http://schemas.openxmlformats.org/spreadsheetml/2006/main" count="3574" uniqueCount="752">
  <si>
    <t>日期</t>
  </si>
  <si>
    <t>星期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</si>
  <si>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</si>
  <si>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</si>
  <si>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</si>
  <si>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</si>
  <si>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</si>
  <si>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</si>
  <si>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</si>
  <si>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</si>
  <si>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食物類別</t>
    <phoneticPr fontId="19" type="noConversion"/>
  </si>
  <si>
    <t>份數</t>
    <phoneticPr fontId="19" type="noConversion"/>
  </si>
  <si>
    <t>蒸</t>
    <phoneticPr fontId="19" type="noConversion"/>
  </si>
  <si>
    <t>個人量(克)</t>
    <phoneticPr fontId="19" type="noConversion"/>
  </si>
  <si>
    <t>煮</t>
    <phoneticPr fontId="19" type="noConversion"/>
  </si>
  <si>
    <t>烤</t>
    <phoneticPr fontId="19" type="noConversion"/>
  </si>
  <si>
    <t>備註</t>
    <phoneticPr fontId="19" type="noConversion"/>
  </si>
  <si>
    <t>食材以可食量標示</t>
    <phoneticPr fontId="19" type="noConversion"/>
  </si>
  <si>
    <t>蒜末</t>
    <phoneticPr fontId="19" type="noConversion"/>
  </si>
  <si>
    <t>g</t>
    <phoneticPr fontId="19" type="noConversion"/>
  </si>
  <si>
    <t>醣類：</t>
    <phoneticPr fontId="19" type="noConversion"/>
  </si>
  <si>
    <t xml:space="preserve">g </t>
    <phoneticPr fontId="19" type="noConversion"/>
  </si>
  <si>
    <t>Kcal</t>
    <phoneticPr fontId="19" type="noConversion"/>
  </si>
  <si>
    <t>脂肪：</t>
    <phoneticPr fontId="19" type="noConversion"/>
  </si>
  <si>
    <t>蛋白質：</t>
    <phoneticPr fontId="19" type="noConversion"/>
  </si>
  <si>
    <t>熱量：</t>
    <phoneticPr fontId="19" type="noConversion"/>
  </si>
  <si>
    <t>可口小米飯</t>
  </si>
  <si>
    <t>花生豬腳</t>
    <phoneticPr fontId="19" type="noConversion"/>
  </si>
  <si>
    <t>宮保雞丁</t>
    <phoneticPr fontId="19" type="noConversion"/>
  </si>
  <si>
    <t>咖哩洋芋</t>
    <phoneticPr fontId="19" type="noConversion"/>
  </si>
  <si>
    <t>銀蘿排骨湯</t>
    <phoneticPr fontId="19" type="noConversion"/>
  </si>
  <si>
    <t>肉片高麗</t>
    <phoneticPr fontId="19" type="noConversion"/>
  </si>
  <si>
    <t>柴魚味噌湯</t>
  </si>
  <si>
    <t>五更腸旺</t>
    <phoneticPr fontId="19" type="noConversion"/>
  </si>
  <si>
    <t>營養分析</t>
    <phoneticPr fontId="19" type="noConversion"/>
  </si>
  <si>
    <t>青江菜/空心菜</t>
    <phoneticPr fontId="19" type="noConversion"/>
  </si>
  <si>
    <t>青江菜/油菜</t>
    <phoneticPr fontId="19" type="noConversion"/>
  </si>
  <si>
    <t>水  果</t>
    <phoneticPr fontId="19" type="noConversion"/>
  </si>
  <si>
    <t>香Q米飯</t>
    <phoneticPr fontId="19" type="noConversion"/>
  </si>
  <si>
    <t>小米飯</t>
    <phoneticPr fontId="19" type="noConversion"/>
  </si>
  <si>
    <t>香Q米飯</t>
  </si>
  <si>
    <t>沙嗲肉片</t>
    <phoneticPr fontId="19" type="noConversion"/>
  </si>
  <si>
    <t>冬瓜雞丁</t>
    <phoneticPr fontId="19" type="noConversion"/>
  </si>
  <si>
    <t>榨菜肉絲湯</t>
    <phoneticPr fontId="19" type="noConversion"/>
  </si>
  <si>
    <t>蒸</t>
    <phoneticPr fontId="19" type="noConversion"/>
  </si>
  <si>
    <t>個人量(克)</t>
    <phoneticPr fontId="19" type="noConversion"/>
  </si>
  <si>
    <t>煮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</si>
  <si>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</si>
  <si>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</si>
  <si>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</si>
  <si>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</si>
  <si>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</si>
  <si>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白米</t>
    <phoneticPr fontId="19" type="noConversion"/>
  </si>
  <si>
    <t>g</t>
    <phoneticPr fontId="19" type="noConversion"/>
  </si>
  <si>
    <t>豆魚肉蛋類</t>
    <phoneticPr fontId="19" type="noConversion"/>
  </si>
  <si>
    <t>主食</t>
    <phoneticPr fontId="19" type="noConversion"/>
  </si>
  <si>
    <t>紅蘿蔔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</si>
  <si>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</si>
  <si>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</si>
  <si>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</si>
  <si>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油脂類</t>
    <phoneticPr fontId="19" type="noConversion"/>
  </si>
  <si>
    <t>菜</t>
    <phoneticPr fontId="19" type="noConversion"/>
  </si>
  <si>
    <t>星期一</t>
    <phoneticPr fontId="19" type="noConversion"/>
  </si>
  <si>
    <t>水果類</t>
    <phoneticPr fontId="19" type="noConversion"/>
  </si>
  <si>
    <t>油</t>
    <phoneticPr fontId="19" type="noConversion"/>
  </si>
  <si>
    <t>奶類</t>
    <phoneticPr fontId="19" type="noConversion"/>
  </si>
  <si>
    <t>水果</t>
    <phoneticPr fontId="19" type="noConversion"/>
  </si>
  <si>
    <t>餐數</t>
    <phoneticPr fontId="19" type="noConversion"/>
  </si>
  <si>
    <t>大卡</t>
    <phoneticPr fontId="19" type="noConversion"/>
  </si>
  <si>
    <t>星期二</t>
    <phoneticPr fontId="19" type="noConversion"/>
  </si>
  <si>
    <t>炒</t>
    <phoneticPr fontId="19" type="noConversion"/>
  </si>
  <si>
    <t>薑片</t>
    <phoneticPr fontId="19" type="noConversion"/>
  </si>
  <si>
    <t>星期三</t>
    <phoneticPr fontId="19" type="noConversion"/>
  </si>
  <si>
    <t>油</t>
    <phoneticPr fontId="19" type="noConversion"/>
  </si>
  <si>
    <t xml:space="preserve"> </t>
    <phoneticPr fontId="19" type="noConversion"/>
  </si>
  <si>
    <t>水果</t>
    <phoneticPr fontId="19" type="noConversion"/>
  </si>
  <si>
    <t>炸</t>
    <phoneticPr fontId="19" type="noConversion"/>
  </si>
  <si>
    <t>肉</t>
    <phoneticPr fontId="19" type="noConversion"/>
  </si>
  <si>
    <t>冬粉</t>
    <phoneticPr fontId="19" type="noConversion"/>
  </si>
  <si>
    <t>菜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</si>
  <si>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</si>
  <si>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</si>
  <si>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</si>
  <si>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</si>
  <si>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主食</t>
    <phoneticPr fontId="19" type="noConversion"/>
  </si>
  <si>
    <t>食材以可食量標示</t>
    <phoneticPr fontId="19" type="noConversion"/>
  </si>
  <si>
    <t>備註</t>
    <phoneticPr fontId="19" type="noConversion"/>
  </si>
  <si>
    <t>食物類別</t>
    <phoneticPr fontId="19" type="noConversion"/>
  </si>
  <si>
    <t>份數</t>
    <phoneticPr fontId="19" type="noConversion"/>
  </si>
  <si>
    <t>蒜仁</t>
    <phoneticPr fontId="19" type="noConversion"/>
  </si>
  <si>
    <t>高麗菜</t>
    <phoneticPr fontId="19" type="noConversion"/>
  </si>
  <si>
    <t>星期四</t>
    <phoneticPr fontId="19" type="noConversion"/>
  </si>
  <si>
    <t>星期五</t>
    <phoneticPr fontId="19" type="noConversion"/>
  </si>
  <si>
    <t>香油</t>
    <phoneticPr fontId="19" type="noConversion"/>
  </si>
  <si>
    <t>醬油</t>
    <phoneticPr fontId="19" type="noConversion"/>
  </si>
  <si>
    <t>日</t>
    <phoneticPr fontId="19" type="noConversion"/>
  </si>
  <si>
    <t>菠 菜</t>
    <phoneticPr fontId="19" type="noConversion"/>
  </si>
  <si>
    <t>主食類</t>
    <phoneticPr fontId="19" type="noConversion"/>
  </si>
  <si>
    <t>g</t>
    <phoneticPr fontId="19" type="noConversion"/>
  </si>
  <si>
    <t>豆魚肉蛋類</t>
    <phoneticPr fontId="19" type="noConversion"/>
  </si>
  <si>
    <t>蔬菜類</t>
    <phoneticPr fontId="19" type="noConversion"/>
  </si>
  <si>
    <t>油脂類</t>
    <phoneticPr fontId="19" type="noConversion"/>
  </si>
  <si>
    <t>水果類</t>
    <phoneticPr fontId="19" type="noConversion"/>
  </si>
  <si>
    <t>奶類</t>
    <phoneticPr fontId="19" type="noConversion"/>
  </si>
  <si>
    <t>大卡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</si>
  <si>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</si>
  <si>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</si>
  <si>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</si>
  <si>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主食</t>
    <phoneticPr fontId="19" type="noConversion"/>
  </si>
  <si>
    <t>肉</t>
    <phoneticPr fontId="19" type="noConversion"/>
  </si>
  <si>
    <t xml:space="preserve"> </t>
    <phoneticPr fontId="19" type="noConversion"/>
  </si>
  <si>
    <t>菜</t>
    <phoneticPr fontId="19" type="noConversion"/>
  </si>
  <si>
    <t>油</t>
    <phoneticPr fontId="19" type="noConversion"/>
  </si>
  <si>
    <t>水果</t>
    <phoneticPr fontId="19" type="noConversion"/>
  </si>
  <si>
    <t>月</t>
    <phoneticPr fontId="19" type="noConversion"/>
  </si>
  <si>
    <t>炒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</si>
  <si>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</si>
  <si>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</si>
  <si>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</si>
  <si>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</si>
  <si>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星期四</t>
    <phoneticPr fontId="19" type="noConversion"/>
  </si>
  <si>
    <t>餐數</t>
    <phoneticPr fontId="19" type="noConversion"/>
  </si>
  <si>
    <t>蒸</t>
    <phoneticPr fontId="19" type="noConversion"/>
  </si>
  <si>
    <t>煮</t>
    <phoneticPr fontId="19" type="noConversion"/>
  </si>
  <si>
    <t>蒸</t>
    <phoneticPr fontId="19" type="noConversion"/>
  </si>
  <si>
    <t>煮</t>
    <phoneticPr fontId="19" type="noConversion"/>
  </si>
  <si>
    <t>蒸</t>
    <phoneticPr fontId="19" type="noConversion"/>
  </si>
  <si>
    <t>煮</t>
    <phoneticPr fontId="19" type="noConversion"/>
  </si>
  <si>
    <t>星期五</t>
    <phoneticPr fontId="19" type="noConversion"/>
  </si>
  <si>
    <t>餐數</t>
    <phoneticPr fontId="19" type="noConversion"/>
  </si>
  <si>
    <t>　三養是指營養﹑保養與修養。唯有在日常生活中力行三養﹐才能擁有真實的健康﹐並享受高品質的生活。</t>
    <phoneticPr fontId="19" type="noConversion"/>
  </si>
  <si>
    <t xml:space="preserve"> 活得長壽﹑活得健康﹑活得有尊嚴﹐是人人享有的權利﹐但是要如何活得健康？活得長壽？</t>
    <phoneticPr fontId="19" type="noConversion"/>
  </si>
  <si>
    <t>　決不是靠大補丸﹑大補藥可以獲得的﹐而是靠「三養」﹐所謂「三養」就是營養﹑保養與修養。</t>
    <phoneticPr fontId="19" type="noConversion"/>
  </si>
  <si>
    <r>
      <rPr>
        <b/>
        <sz val="28"/>
        <color indexed="10"/>
        <rFont val="標楷體"/>
        <family val="4"/>
        <charset val="136"/>
      </rPr>
      <t>　　營養：均衡飲食﹐以補充體內每一個細胞所需之營養素</t>
    </r>
  </si>
  <si>
    <r>
      <rPr>
        <b/>
        <sz val="28"/>
        <color indexed="10"/>
        <rFont val="標楷體"/>
        <family val="4"/>
        <charset val="136"/>
      </rPr>
      <t>　　保養：正常作息﹐以促進細胞正常的代謝功能</t>
    </r>
  </si>
  <si>
    <t>營養師：</t>
    <phoneticPr fontId="19" type="noConversion"/>
  </si>
  <si>
    <r>
      <rPr>
        <b/>
        <sz val="28"/>
        <color indexed="10"/>
        <rFont val="標楷體"/>
        <family val="4"/>
        <charset val="136"/>
      </rPr>
      <t>　　修養：達觀態度﹐以維繫身心之間的平衡狀態</t>
    </r>
  </si>
  <si>
    <t>紅蘿蔔</t>
  </si>
  <si>
    <t>蒜末</t>
  </si>
  <si>
    <t>佳 祥 餐 盒 食 品 廠</t>
    <phoneticPr fontId="19" type="noConversion"/>
  </si>
  <si>
    <t>滷</t>
    <phoneticPr fontId="19" type="noConversion"/>
  </si>
  <si>
    <t>佳 祥 餐 盒 食 品 廠</t>
    <phoneticPr fontId="19" type="noConversion"/>
  </si>
  <si>
    <t>非基改豆腐</t>
    <phoneticPr fontId="19" type="noConversion"/>
  </si>
  <si>
    <t>香油</t>
  </si>
  <si>
    <t>糙 米 飯</t>
    <phoneticPr fontId="19" type="noConversion"/>
  </si>
  <si>
    <t>紅麵線湯</t>
    <phoneticPr fontId="19" type="noConversion"/>
  </si>
  <si>
    <t>起司洋芋</t>
    <phoneticPr fontId="19" type="noConversion"/>
  </si>
  <si>
    <t>魯</t>
    <phoneticPr fontId="19" type="noConversion"/>
  </si>
  <si>
    <t>川炒</t>
    <phoneticPr fontId="19" type="noConversion"/>
  </si>
  <si>
    <t>杏鮑菇</t>
    <phoneticPr fontId="19" type="noConversion"/>
  </si>
  <si>
    <t>煎</t>
    <phoneticPr fontId="19" type="noConversion"/>
  </si>
  <si>
    <t>中華炒麵</t>
  </si>
  <si>
    <t>高麗菜</t>
  </si>
  <si>
    <t>白米</t>
  </si>
  <si>
    <t>生鮮豬肉絲</t>
  </si>
  <si>
    <t>醬油</t>
  </si>
  <si>
    <t>玉米粒</t>
  </si>
  <si>
    <t>脆筍絲</t>
  </si>
  <si>
    <t>油麵</t>
  </si>
  <si>
    <t>紅蘿蔔絲</t>
  </si>
  <si>
    <t>蘿蔔糕</t>
    <phoneticPr fontId="19" type="noConversion"/>
  </si>
  <si>
    <t>蘿蔔排骨湯</t>
    <phoneticPr fontId="19" type="noConversion"/>
  </si>
  <si>
    <t>冬瓜大骨湯</t>
    <phoneticPr fontId="19" type="noConversion"/>
  </si>
  <si>
    <t>美式濃湯</t>
    <phoneticPr fontId="19" type="noConversion"/>
  </si>
  <si>
    <t>四神排骨湯</t>
    <phoneticPr fontId="19" type="noConversion"/>
  </si>
  <si>
    <t>胚芽米飯</t>
    <phoneticPr fontId="19" type="noConversion"/>
  </si>
  <si>
    <t xml:space="preserve"> 小 米 飯</t>
    <phoneticPr fontId="19" type="noConversion"/>
  </si>
  <si>
    <t>香菇油飯</t>
    <phoneticPr fontId="19" type="noConversion"/>
  </si>
  <si>
    <t>埔里米粉</t>
    <phoneticPr fontId="19" type="noConversion"/>
  </si>
  <si>
    <t>客家粄條</t>
    <phoneticPr fontId="19" type="noConversion"/>
  </si>
  <si>
    <t>麥 片 飯</t>
    <phoneticPr fontId="19" type="noConversion"/>
  </si>
  <si>
    <t>脂質：</t>
    <phoneticPr fontId="19" type="noConversion"/>
  </si>
  <si>
    <t>醣類；</t>
    <phoneticPr fontId="19" type="noConversion"/>
  </si>
  <si>
    <t>蔥花煎蛋</t>
    <phoneticPr fontId="19" type="noConversion"/>
  </si>
  <si>
    <t>板烤雞腿</t>
    <phoneticPr fontId="19" type="noConversion"/>
  </si>
  <si>
    <t>芋丁四色</t>
    <phoneticPr fontId="19" type="noConversion"/>
  </si>
  <si>
    <t>蕃茄炒蛋</t>
    <phoneticPr fontId="19" type="noConversion"/>
  </si>
  <si>
    <t>螞蟻上樹</t>
    <phoneticPr fontId="19" type="noConversion"/>
  </si>
  <si>
    <t>香腸</t>
    <phoneticPr fontId="19" type="noConversion"/>
  </si>
  <si>
    <t>紅仁炒蛋</t>
    <phoneticPr fontId="19" type="noConversion"/>
  </si>
  <si>
    <t>茄汁燴蛋</t>
    <phoneticPr fontId="19" type="noConversion"/>
  </si>
  <si>
    <t>柴魚蒸蛋</t>
    <phoneticPr fontId="19" type="noConversion"/>
  </si>
  <si>
    <t>麥片</t>
    <phoneticPr fontId="19" type="noConversion"/>
  </si>
  <si>
    <t>小米</t>
    <phoneticPr fontId="19" type="noConversion"/>
  </si>
  <si>
    <t>糙米</t>
    <phoneticPr fontId="19" type="noConversion"/>
  </si>
  <si>
    <t>生鮮豬肉絲</t>
    <phoneticPr fontId="19" type="noConversion"/>
  </si>
  <si>
    <t>胚芽米</t>
    <phoneticPr fontId="19" type="noConversion"/>
  </si>
  <si>
    <t>米血</t>
    <phoneticPr fontId="19" type="noConversion"/>
  </si>
  <si>
    <t>大鵬展翅</t>
    <phoneticPr fontId="19" type="noConversion"/>
  </si>
  <si>
    <t>大白菜</t>
    <phoneticPr fontId="19" type="noConversion"/>
  </si>
  <si>
    <t>薑絲</t>
    <phoneticPr fontId="19" type="noConversion"/>
  </si>
  <si>
    <t>紅蘿蔔絲</t>
    <phoneticPr fontId="19" type="noConversion"/>
  </si>
  <si>
    <t>咖哩粉</t>
    <phoneticPr fontId="19" type="noConversion"/>
  </si>
  <si>
    <t>脆筍絲</t>
    <phoneticPr fontId="19" type="noConversion"/>
  </si>
  <si>
    <t>柴魚片</t>
    <phoneticPr fontId="19" type="noConversion"/>
  </si>
  <si>
    <t>生鮮豬肉片</t>
    <phoneticPr fontId="19" type="noConversion"/>
  </si>
  <si>
    <t>青蔥</t>
    <phoneticPr fontId="19" type="noConversion"/>
  </si>
  <si>
    <t>生鮮豬絞肉</t>
    <phoneticPr fontId="19" type="noConversion"/>
  </si>
  <si>
    <t>薑</t>
    <phoneticPr fontId="19" type="noConversion"/>
  </si>
  <si>
    <t>煮烤</t>
    <phoneticPr fontId="19" type="noConversion"/>
  </si>
  <si>
    <t>乳酪絲</t>
    <phoneticPr fontId="19" type="noConversion"/>
  </si>
  <si>
    <t>生鮮豬肉角</t>
    <phoneticPr fontId="19" type="noConversion"/>
  </si>
  <si>
    <t>主食類</t>
  </si>
  <si>
    <t>g</t>
  </si>
  <si>
    <t>豆魚肉蛋類</t>
  </si>
  <si>
    <t>蔬菜類</t>
  </si>
  <si>
    <t>油脂類</t>
  </si>
  <si>
    <t>水果類</t>
  </si>
  <si>
    <t>奶類</t>
  </si>
  <si>
    <t>大卡</t>
  </si>
  <si>
    <t>深色蔬菜</t>
    <phoneticPr fontId="19" type="noConversion"/>
  </si>
  <si>
    <t>淺色蔬菜</t>
    <phoneticPr fontId="19" type="noConversion"/>
  </si>
  <si>
    <t>玉米蛋花湯</t>
    <phoneticPr fontId="19" type="noConversion"/>
  </si>
  <si>
    <t>蔥爆鹹豬肉</t>
    <phoneticPr fontId="19" type="noConversion"/>
  </si>
  <si>
    <t>叉燒包</t>
    <phoneticPr fontId="19" type="noConversion"/>
  </si>
  <si>
    <t>咕 咾 肉</t>
    <phoneticPr fontId="19" type="noConversion"/>
  </si>
  <si>
    <t>四色玉米</t>
    <phoneticPr fontId="19" type="noConversion"/>
  </si>
  <si>
    <t>日式雞排</t>
    <phoneticPr fontId="19" type="noConversion"/>
  </si>
  <si>
    <t>蒲瓜雙色</t>
    <phoneticPr fontId="19" type="noConversion"/>
  </si>
  <si>
    <t>白 菜 魯</t>
    <phoneticPr fontId="19" type="noConversion"/>
  </si>
  <si>
    <t>燒烤雞翅</t>
    <phoneticPr fontId="19" type="noConversion"/>
  </si>
  <si>
    <t>養生地瓜條</t>
    <phoneticPr fontId="19" type="noConversion"/>
  </si>
  <si>
    <t>珍菇絲瓜</t>
    <phoneticPr fontId="19" type="noConversion"/>
  </si>
  <si>
    <t>鴨肉粉絲湯</t>
    <phoneticPr fontId="19" type="noConversion"/>
  </si>
  <si>
    <t>薑絲海芽湯</t>
    <phoneticPr fontId="19" type="noConversion"/>
  </si>
  <si>
    <t>辣味茄醬烤雞腿</t>
    <phoneticPr fontId="19" type="noConversion"/>
  </si>
  <si>
    <t>魚香肉絲</t>
    <phoneticPr fontId="19" type="noConversion"/>
  </si>
  <si>
    <t>黃瓜雞丁</t>
    <phoneticPr fontId="19" type="noConversion"/>
  </si>
  <si>
    <t>黃金炒蛋</t>
    <phoneticPr fontId="19" type="noConversion"/>
  </si>
  <si>
    <t>有機蔬菜</t>
    <phoneticPr fontId="19" type="noConversion"/>
  </si>
  <si>
    <t>櫻花蝦高麗</t>
    <phoneticPr fontId="19" type="noConversion"/>
  </si>
  <si>
    <t>冬瓜雞塊</t>
    <phoneticPr fontId="19" type="noConversion"/>
  </si>
  <si>
    <t>焗汁白菜</t>
    <phoneticPr fontId="19" type="noConversion"/>
  </si>
  <si>
    <t>蔥燒雞丁</t>
    <phoneticPr fontId="19" type="noConversion"/>
  </si>
  <si>
    <t>義式雞腿</t>
    <phoneticPr fontId="19" type="noConversion"/>
  </si>
  <si>
    <t>什錦肉羹湯</t>
    <phoneticPr fontId="19" type="noConversion"/>
  </si>
  <si>
    <t>五香滷蛋</t>
    <phoneticPr fontId="19" type="noConversion"/>
  </si>
  <si>
    <t>南洋咖哩</t>
    <phoneticPr fontId="19" type="noConversion"/>
  </si>
  <si>
    <t>紫菜蛋花湯</t>
    <phoneticPr fontId="19" type="noConversion"/>
  </si>
  <si>
    <t>鐵路排骨</t>
    <phoneticPr fontId="19" type="noConversion"/>
  </si>
  <si>
    <t>鮮嫩蒸蛋</t>
    <phoneticPr fontId="19" type="noConversion"/>
  </si>
  <si>
    <t>翠玉白菜</t>
    <phoneticPr fontId="19" type="noConversion"/>
  </si>
  <si>
    <t>東坡扣肉</t>
    <phoneticPr fontId="19" type="noConversion"/>
  </si>
  <si>
    <t>我的餐盤</t>
    <phoneticPr fontId="19" type="noConversion"/>
  </si>
  <si>
    <t>沙茶醬</t>
    <phoneticPr fontId="19" type="noConversion"/>
  </si>
  <si>
    <t>綠豆甜湯</t>
    <phoneticPr fontId="19" type="noConversion"/>
  </si>
  <si>
    <t>客家魯肉</t>
    <phoneticPr fontId="19" type="noConversion"/>
  </si>
  <si>
    <t>冰糖滷肉</t>
    <phoneticPr fontId="19" type="noConversion"/>
  </si>
  <si>
    <t>豆</t>
  </si>
  <si>
    <t>豆</t>
    <phoneticPr fontId="19" type="noConversion"/>
  </si>
  <si>
    <t>加</t>
    <phoneticPr fontId="19" type="noConversion"/>
  </si>
  <si>
    <t>海芽蛋花湯</t>
    <phoneticPr fontId="19" type="noConversion"/>
  </si>
  <si>
    <t>主冷</t>
    <phoneticPr fontId="19" type="noConversion"/>
  </si>
  <si>
    <t>醃</t>
    <phoneticPr fontId="19" type="noConversion"/>
  </si>
  <si>
    <t>拌</t>
    <phoneticPr fontId="19" type="noConversion"/>
  </si>
  <si>
    <t>脆筍片</t>
    <phoneticPr fontId="19" type="noConversion"/>
  </si>
  <si>
    <t>醃</t>
  </si>
  <si>
    <t>生鮮地瓜切條</t>
    <phoneticPr fontId="19" type="noConversion"/>
  </si>
  <si>
    <t>胡椒粉</t>
  </si>
  <si>
    <t>韓式醬</t>
    <phoneticPr fontId="19" type="noConversion"/>
  </si>
  <si>
    <t>生鮮豬絞肉</t>
  </si>
  <si>
    <t>海加</t>
    <phoneticPr fontId="19" type="noConversion"/>
  </si>
  <si>
    <t>味噌</t>
    <phoneticPr fontId="19" type="noConversion"/>
  </si>
  <si>
    <t>板條</t>
    <phoneticPr fontId="19" type="noConversion"/>
  </si>
  <si>
    <t>乳酪絲</t>
  </si>
  <si>
    <t>紅蘿蔔丁</t>
    <phoneticPr fontId="19" type="noConversion"/>
  </si>
  <si>
    <t>什錦炒麵</t>
    <phoneticPr fontId="19" type="noConversion"/>
  </si>
  <si>
    <t>油麵</t>
    <phoneticPr fontId="19" type="noConversion"/>
  </si>
  <si>
    <t>雞塊</t>
    <phoneticPr fontId="19" type="noConversion"/>
  </si>
  <si>
    <t>生鮮馬鈴薯切條</t>
    <phoneticPr fontId="19" type="noConversion"/>
  </si>
  <si>
    <t>芋頭丁</t>
  </si>
  <si>
    <t>芹香蘿蔔湯</t>
    <phoneticPr fontId="19" type="noConversion"/>
  </si>
  <si>
    <t>白珍什錦</t>
    <phoneticPr fontId="19" type="noConversion"/>
  </si>
  <si>
    <t>營養排骨湯</t>
    <phoneticPr fontId="19" type="noConversion"/>
  </si>
  <si>
    <t>刈包</t>
    <phoneticPr fontId="19" type="noConversion"/>
  </si>
  <si>
    <t>椒麻雞排</t>
    <phoneticPr fontId="19" type="noConversion"/>
  </si>
  <si>
    <t>蒜味香腸</t>
    <phoneticPr fontId="19" type="noConversion"/>
  </si>
  <si>
    <t>胡瓜魷魚</t>
    <phoneticPr fontId="19" type="noConversion"/>
  </si>
  <si>
    <t>沙茶滷味</t>
    <phoneticPr fontId="19" type="noConversion"/>
  </si>
  <si>
    <t>麻婆豆腐</t>
    <phoneticPr fontId="19" type="noConversion"/>
  </si>
  <si>
    <t xml:space="preserve">g </t>
  </si>
  <si>
    <t>Kcal</t>
  </si>
  <si>
    <t>京都肉排</t>
    <phoneticPr fontId="19" type="noConversion"/>
  </si>
  <si>
    <t>韓式炸雞</t>
    <phoneticPr fontId="19" type="noConversion"/>
  </si>
  <si>
    <t>黑糖馬來糕</t>
    <phoneticPr fontId="19" type="noConversion"/>
  </si>
  <si>
    <t>毛豆乾丁</t>
    <phoneticPr fontId="19" type="noConversion"/>
  </si>
  <si>
    <t>糖醋魚丁</t>
    <phoneticPr fontId="19" type="noConversion"/>
  </si>
  <si>
    <t>五味乾</t>
    <phoneticPr fontId="19" type="noConversion"/>
  </si>
  <si>
    <t>酸 辣 湯</t>
    <phoneticPr fontId="19" type="noConversion"/>
  </si>
  <si>
    <t>脆筍肉片湯</t>
    <phoneticPr fontId="19" type="noConversion"/>
  </si>
  <si>
    <t>鹹酥雞</t>
    <phoneticPr fontId="19" type="noConversion"/>
  </si>
  <si>
    <t>＊黃金旗魚排</t>
    <phoneticPr fontId="19" type="noConversion"/>
  </si>
  <si>
    <t>古早菜頭粿</t>
    <phoneticPr fontId="19" type="noConversion"/>
  </si>
  <si>
    <t>海苔花枝丸</t>
    <phoneticPr fontId="19" type="noConversion"/>
  </si>
  <si>
    <t>瓜仔肉燥</t>
    <phoneticPr fontId="19" type="noConversion"/>
  </si>
  <si>
    <t>什錦腐羹湯</t>
    <phoneticPr fontId="19" type="noConversion"/>
  </si>
  <si>
    <t>和風味噌湯</t>
    <phoneticPr fontId="19" type="noConversion"/>
  </si>
  <si>
    <t>香酥虱目魚排</t>
    <phoneticPr fontId="19" type="noConversion"/>
  </si>
  <si>
    <t>豆乳雞排</t>
    <phoneticPr fontId="19" type="noConversion"/>
  </si>
  <si>
    <t>手工手餃</t>
    <phoneticPr fontId="19" type="noConversion"/>
  </si>
  <si>
    <t>燴 五 柳</t>
    <phoneticPr fontId="19" type="noConversion"/>
  </si>
  <si>
    <t>肉燥油豆腐</t>
    <phoneticPr fontId="19" type="noConversion"/>
  </si>
  <si>
    <t>鮑菇乾片</t>
    <phoneticPr fontId="19" type="noConversion"/>
  </si>
  <si>
    <t>茄汁熱狗</t>
    <phoneticPr fontId="19" type="noConversion"/>
  </si>
  <si>
    <t>樹子魚丁</t>
    <phoneticPr fontId="19" type="noConversion"/>
  </si>
  <si>
    <t>雞塊薯條</t>
    <phoneticPr fontId="19" type="noConversion"/>
  </si>
  <si>
    <t>冬瓜魚丸湯</t>
    <phoneticPr fontId="19" type="noConversion"/>
  </si>
  <si>
    <t>魷魚羹湯</t>
    <phoneticPr fontId="19" type="noConversion"/>
  </si>
  <si>
    <t xml:space="preserve">              伸 港 國 中  110 年 12 月 份 菜 單    </t>
    <phoneticPr fontId="19" type="noConversion"/>
  </si>
  <si>
    <t>紅豆紫米湯</t>
    <phoneticPr fontId="19" type="noConversion"/>
  </si>
  <si>
    <t>紫米飯</t>
    <phoneticPr fontId="19" type="noConversion"/>
  </si>
  <si>
    <t>糙米飯</t>
    <phoneticPr fontId="19" type="noConversion"/>
  </si>
  <si>
    <t>三絲湯</t>
    <phoneticPr fontId="19" type="noConversion"/>
  </si>
  <si>
    <t>薑絲冬瓜湯</t>
    <phoneticPr fontId="19" type="noConversion"/>
  </si>
  <si>
    <t>有機深色蔬菜</t>
    <phoneticPr fontId="19" type="noConversion"/>
  </si>
  <si>
    <t>冷凍青豆仁</t>
    <phoneticPr fontId="19" type="noConversion"/>
  </si>
  <si>
    <t>肉包</t>
    <phoneticPr fontId="19" type="noConversion"/>
  </si>
  <si>
    <t>白蘿蔔切丁</t>
    <phoneticPr fontId="19" type="noConversion"/>
  </si>
  <si>
    <t>紅蘿蔔切丁</t>
    <phoneticPr fontId="19" type="noConversion"/>
  </si>
  <si>
    <t>馬鈴薯切丁</t>
    <phoneticPr fontId="19" type="noConversion"/>
  </si>
  <si>
    <t>冬瓜切丁</t>
    <phoneticPr fontId="19" type="noConversion"/>
  </si>
  <si>
    <t>豆芽菜</t>
    <phoneticPr fontId="19" type="noConversion"/>
  </si>
  <si>
    <t>大黃瓜切丁</t>
    <phoneticPr fontId="19" type="noConversion"/>
  </si>
  <si>
    <t>非基改豆干丁</t>
    <phoneticPr fontId="19" type="noConversion"/>
  </si>
  <si>
    <t>蔥爆雞丁</t>
    <phoneticPr fontId="19" type="noConversion"/>
  </si>
  <si>
    <t>美味雙薯</t>
    <phoneticPr fontId="19" type="noConversion"/>
  </si>
  <si>
    <t>黑椒肉腩</t>
    <phoneticPr fontId="19" type="noConversion"/>
  </si>
  <si>
    <t>玉穗炒蛋</t>
    <phoneticPr fontId="19" type="noConversion"/>
  </si>
  <si>
    <t>蒲瓜肉羹</t>
    <phoneticPr fontId="19" type="noConversion"/>
  </si>
  <si>
    <t>御品里肌</t>
    <phoneticPr fontId="19" type="noConversion"/>
  </si>
  <si>
    <t>蠔油杏鮑菇</t>
    <phoneticPr fontId="19" type="noConversion"/>
  </si>
  <si>
    <t>橙汁雞丁</t>
    <phoneticPr fontId="19" type="noConversion"/>
  </si>
  <si>
    <t>可樂滷肉</t>
    <phoneticPr fontId="19" type="noConversion"/>
  </si>
  <si>
    <t>焗烤青花</t>
    <phoneticPr fontId="19" type="noConversion"/>
  </si>
  <si>
    <t>蛋燥白菜</t>
    <phoneticPr fontId="19" type="noConversion"/>
  </si>
  <si>
    <t>香菇高麗</t>
    <phoneticPr fontId="19" type="noConversion"/>
  </si>
  <si>
    <t>鴻禧白珍</t>
    <phoneticPr fontId="19" type="noConversion"/>
  </si>
  <si>
    <t>非基改豆干片</t>
  </si>
  <si>
    <t>12月第一週菜單明細(新港國小-佳祥餐盒食品廠)</t>
    <phoneticPr fontId="19" type="noConversion"/>
  </si>
  <si>
    <t>12月第五週菜單明細(新港國小-佳祥餐盒食品廠)</t>
    <phoneticPr fontId="19" type="noConversion"/>
  </si>
  <si>
    <t>12月第四週菜單明細(新港國小-佳祥餐盒食品廠)</t>
    <phoneticPr fontId="19" type="noConversion"/>
  </si>
  <si>
    <t>12月第三週菜單明細(新港國小-佳祥餐盒食品廠)</t>
    <phoneticPr fontId="19" type="noConversion"/>
  </si>
  <si>
    <t>12月第二週菜單明細(新港國小-佳祥餐盒食品廠)</t>
    <phoneticPr fontId="19" type="noConversion"/>
  </si>
  <si>
    <t>非基改豆腐</t>
  </si>
  <si>
    <t>魷魚丸</t>
    <phoneticPr fontId="19" type="noConversion"/>
  </si>
  <si>
    <t>麻油瓜</t>
    <phoneticPr fontId="19" type="noConversion"/>
  </si>
  <si>
    <t>黑胡椒</t>
    <phoneticPr fontId="19" type="noConversion"/>
  </si>
  <si>
    <t>紅蘿蔔小丁</t>
  </si>
  <si>
    <t>冷凍青豆仁</t>
  </si>
  <si>
    <t>非基改油豆腐</t>
  </si>
  <si>
    <t>蕃茄醬</t>
  </si>
  <si>
    <t>蒲瓜切丁</t>
    <phoneticPr fontId="19" type="noConversion"/>
  </si>
  <si>
    <t>生鮮豬肉絲(太白粉)</t>
    <phoneticPr fontId="19" type="noConversion"/>
  </si>
  <si>
    <t>蠔油</t>
    <phoneticPr fontId="19" type="noConversion"/>
  </si>
  <si>
    <t>非基改黑豆干</t>
    <phoneticPr fontId="19" type="noConversion"/>
  </si>
  <si>
    <t>燒賣</t>
    <phoneticPr fontId="19" type="noConversion"/>
  </si>
  <si>
    <t>柳橙汁</t>
    <phoneticPr fontId="19" type="noConversion"/>
  </si>
  <si>
    <t>蕃茄</t>
  </si>
  <si>
    <t>冰糖滷肉+螞蟻上樹</t>
    <phoneticPr fontId="19" type="noConversion"/>
  </si>
  <si>
    <t>玉米濃湯</t>
    <phoneticPr fontId="19" type="noConversion"/>
  </si>
  <si>
    <t>高麗粉絲湯</t>
    <phoneticPr fontId="19" type="noConversion"/>
  </si>
  <si>
    <t>美味雞湯</t>
    <phoneticPr fontId="19" type="noConversion"/>
  </si>
  <si>
    <t>花生粉</t>
    <phoneticPr fontId="19" type="noConversion"/>
  </si>
  <si>
    <t>鴻禧菇</t>
    <phoneticPr fontId="19" type="noConversion"/>
  </si>
  <si>
    <t>青花菜</t>
    <phoneticPr fontId="19" type="noConversion"/>
  </si>
  <si>
    <t>海帶芽（濕）</t>
  </si>
  <si>
    <t>薑絲</t>
  </si>
  <si>
    <t>玉米醬罐頭</t>
  </si>
  <si>
    <t>紅蘿蔔末</t>
  </si>
  <si>
    <t>北方炸醬麵</t>
    <phoneticPr fontId="19" type="noConversion"/>
  </si>
  <si>
    <t>BBQ烤雞</t>
    <phoneticPr fontId="19" type="noConversion"/>
  </si>
  <si>
    <t>梅干菜</t>
  </si>
  <si>
    <t>生鮮水鯊魚丁</t>
    <phoneticPr fontId="19" type="noConversion"/>
  </si>
  <si>
    <t>韓式拌雞</t>
    <phoneticPr fontId="19" type="noConversion"/>
  </si>
  <si>
    <t>蘿蔔鮮燴</t>
    <phoneticPr fontId="19" type="noConversion"/>
  </si>
  <si>
    <t>餛飩</t>
    <phoneticPr fontId="19" type="noConversion"/>
  </si>
  <si>
    <t xml:space="preserve">  本廠使用台灣豬肉</t>
    <phoneticPr fontId="19" type="noConversion"/>
  </si>
  <si>
    <t>每天早晚一杯奶</t>
    <phoneticPr fontId="19" type="noConversion"/>
  </si>
  <si>
    <t>每餐水果拳頭大</t>
    <phoneticPr fontId="19" type="noConversion"/>
  </si>
  <si>
    <t>菜比水果多一點</t>
    <phoneticPr fontId="19" type="noConversion"/>
  </si>
  <si>
    <t>飯跟蔬菜一樣多</t>
    <phoneticPr fontId="19" type="noConversion"/>
  </si>
  <si>
    <t>豆魚蛋肉一掌心</t>
    <phoneticPr fontId="19" type="noConversion"/>
  </si>
  <si>
    <t>堅果種子一茶匙</t>
    <phoneticPr fontId="19" type="noConversion"/>
  </si>
  <si>
    <t>我 的 餐 盤</t>
    <phoneticPr fontId="19" type="noConversion"/>
  </si>
  <si>
    <t>小 米 飯</t>
    <phoneticPr fontId="19" type="noConversion"/>
  </si>
  <si>
    <t>香菇麻油飯</t>
    <phoneticPr fontId="19" type="noConversion"/>
  </si>
  <si>
    <t>肉燥銀芽</t>
  </si>
  <si>
    <t>蘿蔔排骨湯</t>
  </si>
  <si>
    <t xml:space="preserve">                    新 港 國 小  112 年 12 月 份 菜 單   </t>
    <phoneticPr fontId="19" type="noConversion"/>
  </si>
  <si>
    <t>*本廠使用台灣豬肉</t>
    <phoneticPr fontId="19" type="noConversion"/>
  </si>
  <si>
    <t>黃瓜肉片</t>
    <phoneticPr fontId="19" type="noConversion"/>
  </si>
  <si>
    <t>什錦公仔麵</t>
    <phoneticPr fontId="19" type="noConversion"/>
  </si>
  <si>
    <t>紅茄燴蛋</t>
    <phoneticPr fontId="19" type="noConversion"/>
  </si>
  <si>
    <t>清水肉羹</t>
    <phoneticPr fontId="19" type="noConversion"/>
  </si>
  <si>
    <t>義式肉醬</t>
    <phoneticPr fontId="19" type="noConversion"/>
  </si>
  <si>
    <t>彩 頭 湯</t>
    <phoneticPr fontId="19" type="noConversion"/>
  </si>
  <si>
    <t>冬瓜排骨湯</t>
    <phoneticPr fontId="19" type="noConversion"/>
  </si>
  <si>
    <t>鮮味雞湯</t>
    <phoneticPr fontId="19" type="noConversion"/>
  </si>
  <si>
    <t>CH</t>
    <phoneticPr fontId="19" type="noConversion"/>
  </si>
  <si>
    <t>P</t>
    <phoneticPr fontId="19" type="noConversion"/>
  </si>
  <si>
    <t>蔬菜</t>
    <phoneticPr fontId="19" type="noConversion"/>
  </si>
  <si>
    <t>TTL：</t>
    <phoneticPr fontId="19" type="noConversion"/>
  </si>
  <si>
    <t>生鮮雞丁</t>
    <phoneticPr fontId="19" type="noConversion"/>
  </si>
  <si>
    <t>生鮮排骨</t>
    <phoneticPr fontId="19" type="noConversion"/>
  </si>
  <si>
    <t>副   菜</t>
    <phoneticPr fontId="19" type="noConversion"/>
  </si>
  <si>
    <t>主   菜</t>
    <phoneticPr fontId="19" type="noConversion"/>
  </si>
  <si>
    <t>主   食</t>
    <phoneticPr fontId="19" type="noConversion"/>
  </si>
  <si>
    <t>生鮮雞排</t>
    <phoneticPr fontId="19" type="noConversion"/>
  </si>
  <si>
    <t>雞蛋</t>
    <phoneticPr fontId="19" type="noConversion"/>
  </si>
  <si>
    <t>生鮮雞翅</t>
    <phoneticPr fontId="19" type="noConversion"/>
  </si>
  <si>
    <t>紅豆包</t>
    <phoneticPr fontId="19" type="noConversion"/>
  </si>
  <si>
    <t>玉米醬罐頭</t>
    <phoneticPr fontId="19" type="noConversion"/>
  </si>
  <si>
    <t>虱目魚排</t>
    <phoneticPr fontId="19" type="noConversion"/>
  </si>
  <si>
    <t>乾香菇</t>
    <phoneticPr fontId="19" type="noConversion"/>
  </si>
  <si>
    <t>非基改豆乾</t>
    <phoneticPr fontId="19" type="noConversion"/>
  </si>
  <si>
    <t>五味醬</t>
    <phoneticPr fontId="19" type="noConversion"/>
  </si>
  <si>
    <t>豆瓣醬</t>
    <phoneticPr fontId="19" type="noConversion"/>
  </si>
  <si>
    <t>米血糕</t>
    <phoneticPr fontId="19" type="noConversion"/>
  </si>
  <si>
    <t>乾木耳絲</t>
    <phoneticPr fontId="19" type="noConversion"/>
  </si>
  <si>
    <t>生鮮豬排</t>
    <phoneticPr fontId="19" type="noConversion"/>
  </si>
  <si>
    <t>胡椒鹽</t>
    <phoneticPr fontId="19" type="noConversion"/>
  </si>
  <si>
    <t>高湯</t>
    <phoneticPr fontId="19" type="noConversion"/>
  </si>
  <si>
    <t>乾香菇絲</t>
    <phoneticPr fontId="19" type="noConversion"/>
  </si>
  <si>
    <t>鮮菇雞丁+滷蛋</t>
    <phoneticPr fontId="19" type="noConversion"/>
  </si>
  <si>
    <t>滷蛋</t>
    <phoneticPr fontId="19" type="noConversion"/>
  </si>
  <si>
    <t>豆腐乳罐頭</t>
    <phoneticPr fontId="19" type="noConversion"/>
  </si>
  <si>
    <t>油干魚排</t>
    <phoneticPr fontId="19" type="noConversion"/>
  </si>
  <si>
    <t>玉米粒</t>
    <phoneticPr fontId="19" type="noConversion"/>
  </si>
  <si>
    <t>紅蘿蔔小丁</t>
    <phoneticPr fontId="19" type="noConversion"/>
  </si>
  <si>
    <t>蕃茄醬</t>
    <phoneticPr fontId="19" type="noConversion"/>
  </si>
  <si>
    <t>乾麵條</t>
    <phoneticPr fontId="19" type="noConversion"/>
  </si>
  <si>
    <t>蝦米</t>
    <phoneticPr fontId="19" type="noConversion"/>
  </si>
  <si>
    <t>生鮮雞塊</t>
    <phoneticPr fontId="19" type="noConversion"/>
  </si>
  <si>
    <t>抄手餛飩</t>
    <phoneticPr fontId="19" type="noConversion"/>
  </si>
  <si>
    <t>生鮮豬肉絲（醃太白粉）</t>
    <phoneticPr fontId="19" type="noConversion"/>
  </si>
  <si>
    <t>雞丁</t>
    <phoneticPr fontId="19" type="noConversion"/>
  </si>
  <si>
    <t>產銷履歷非基改豆漿</t>
    <phoneticPr fontId="19" type="noConversion"/>
  </si>
  <si>
    <r>
      <t>客家小炒</t>
    </r>
    <r>
      <rPr>
        <b/>
        <sz val="125"/>
        <color indexed="14"/>
        <rFont val="標楷體"/>
        <family val="4"/>
        <charset val="136"/>
      </rPr>
      <t>(豆)</t>
    </r>
    <phoneticPr fontId="19" type="noConversion"/>
  </si>
  <si>
    <r>
      <t>麻婆豆腐</t>
    </r>
    <r>
      <rPr>
        <b/>
        <sz val="125"/>
        <color indexed="14"/>
        <rFont val="標楷體"/>
        <family val="4"/>
        <charset val="136"/>
      </rPr>
      <t>(豆)</t>
    </r>
    <phoneticPr fontId="19" type="noConversion"/>
  </si>
  <si>
    <r>
      <t>章魚丸仔</t>
    </r>
    <r>
      <rPr>
        <b/>
        <sz val="125"/>
        <color indexed="14"/>
        <rFont val="標楷體"/>
        <family val="4"/>
        <charset val="136"/>
      </rPr>
      <t>(加)</t>
    </r>
    <phoneticPr fontId="19" type="noConversion"/>
  </si>
  <si>
    <r>
      <t>豆乾滷肉</t>
    </r>
    <r>
      <rPr>
        <b/>
        <sz val="125"/>
        <color indexed="14"/>
        <rFont val="標楷體"/>
        <family val="4"/>
        <charset val="136"/>
      </rPr>
      <t>(豆)</t>
    </r>
    <phoneticPr fontId="19" type="noConversion"/>
  </si>
  <si>
    <t>和風味噌湯(豆)</t>
    <phoneticPr fontId="19" type="noConversion"/>
  </si>
  <si>
    <t>脆筍肉片湯(醃)</t>
    <phoneticPr fontId="19" type="noConversion"/>
  </si>
  <si>
    <r>
      <t>五味油腐</t>
    </r>
    <r>
      <rPr>
        <b/>
        <sz val="125"/>
        <color indexed="14"/>
        <rFont val="標楷體"/>
        <family val="4"/>
        <charset val="136"/>
      </rPr>
      <t>(豆)</t>
    </r>
    <phoneticPr fontId="19" type="noConversion"/>
  </si>
  <si>
    <r>
      <t>大溪黑干</t>
    </r>
    <r>
      <rPr>
        <b/>
        <sz val="125"/>
        <color indexed="14"/>
        <rFont val="標楷體"/>
        <family val="4"/>
        <charset val="136"/>
      </rPr>
      <t>(豆)</t>
    </r>
    <phoneticPr fontId="19" type="noConversion"/>
  </si>
  <si>
    <r>
      <t>五味干片</t>
    </r>
    <r>
      <rPr>
        <b/>
        <sz val="125"/>
        <color indexed="14"/>
        <rFont val="標楷體"/>
        <family val="4"/>
        <charset val="136"/>
      </rPr>
      <t>(豆)</t>
    </r>
    <phoneticPr fontId="19" type="noConversion"/>
  </si>
  <si>
    <r>
      <t>沙茶滷味</t>
    </r>
    <r>
      <rPr>
        <b/>
        <sz val="125"/>
        <color indexed="14"/>
        <rFont val="標楷體"/>
        <family val="4"/>
        <charset val="136"/>
      </rPr>
      <t>(豆)</t>
    </r>
    <phoneticPr fontId="19" type="noConversion"/>
  </si>
  <si>
    <t>相思紅豆包(冷)</t>
    <phoneticPr fontId="19" type="noConversion"/>
  </si>
  <si>
    <t>瓜仔肉燥(醃)</t>
    <phoneticPr fontId="19" type="noConversion"/>
  </si>
  <si>
    <t>古早菜頭粿(冷)</t>
    <phoneticPr fontId="19" type="noConversion"/>
  </si>
  <si>
    <t>蒜味香腸(加)</t>
    <phoneticPr fontId="19" type="noConversion"/>
  </si>
  <si>
    <t>港式燒賣(加)</t>
    <phoneticPr fontId="19" type="noConversion"/>
  </si>
  <si>
    <t>醬燒肉包(冷)</t>
    <phoneticPr fontId="19" type="noConversion"/>
  </si>
  <si>
    <t>酸辣湯(豆醃)</t>
    <phoneticPr fontId="19" type="noConversion"/>
  </si>
  <si>
    <t>柴魚豆腐湯(豆)</t>
    <phoneticPr fontId="19" type="noConversion"/>
  </si>
  <si>
    <t>竹筍三絲湯(醃)</t>
    <phoneticPr fontId="19" type="noConversion"/>
  </si>
  <si>
    <t>沙茶羹湯(醃)</t>
    <phoneticPr fontId="19" type="noConversion"/>
  </si>
  <si>
    <r>
      <rPr>
        <b/>
        <sz val="80"/>
        <color indexed="10"/>
        <rFont val="標楷體"/>
        <family val="4"/>
        <charset val="136"/>
      </rPr>
      <t>＊</t>
    </r>
    <r>
      <rPr>
        <b/>
        <sz val="125"/>
        <color indexed="10"/>
        <rFont val="標楷體"/>
        <family val="4"/>
        <charset val="136"/>
      </rPr>
      <t>塔香魚丁(海.炸)</t>
    </r>
    <r>
      <rPr>
        <b/>
        <u val="double"/>
        <sz val="125"/>
        <color indexed="8"/>
        <rFont val="標楷體"/>
        <family val="4"/>
        <charset val="136"/>
      </rPr>
      <t>生鮮水產</t>
    </r>
    <phoneticPr fontId="19" type="noConversion"/>
  </si>
  <si>
    <r>
      <t>梅干扣肉</t>
    </r>
    <r>
      <rPr>
        <b/>
        <sz val="125"/>
        <color indexed="10"/>
        <rFont val="標楷體"/>
        <family val="4"/>
        <charset val="136"/>
      </rPr>
      <t>(醃)</t>
    </r>
    <phoneticPr fontId="19" type="noConversion"/>
  </si>
  <si>
    <r>
      <t>糖醋魚塊</t>
    </r>
    <r>
      <rPr>
        <b/>
        <sz val="125"/>
        <color indexed="10"/>
        <rFont val="標楷體"/>
        <family val="4"/>
        <charset val="136"/>
      </rPr>
      <t>(海)</t>
    </r>
    <r>
      <rPr>
        <b/>
        <u val="double"/>
        <sz val="125"/>
        <color indexed="8"/>
        <rFont val="標楷體"/>
        <family val="4"/>
        <charset val="136"/>
      </rPr>
      <t>生鮮水產</t>
    </r>
    <phoneticPr fontId="19" type="noConversion"/>
  </si>
  <si>
    <r>
      <rPr>
        <b/>
        <sz val="80"/>
        <color indexed="10"/>
        <rFont val="標楷體"/>
        <family val="4"/>
        <charset val="136"/>
      </rPr>
      <t>＊</t>
    </r>
    <r>
      <rPr>
        <b/>
        <sz val="125"/>
        <color indexed="10"/>
        <rFont val="標楷體"/>
        <family val="4"/>
        <charset val="136"/>
      </rPr>
      <t>香酥魚排</t>
    </r>
    <r>
      <rPr>
        <b/>
        <sz val="125"/>
        <color indexed="10"/>
        <rFont val="標楷體"/>
        <family val="4"/>
        <charset val="136"/>
      </rPr>
      <t>(海加炸)</t>
    </r>
    <phoneticPr fontId="19" type="noConversion"/>
  </si>
  <si>
    <r>
      <rPr>
        <b/>
        <sz val="80"/>
        <color indexed="10"/>
        <rFont val="標楷體"/>
        <family val="4"/>
        <charset val="136"/>
      </rPr>
      <t>＊</t>
    </r>
    <r>
      <rPr>
        <b/>
        <sz val="125"/>
        <color indexed="10"/>
        <rFont val="標楷體"/>
        <family val="4"/>
        <charset val="136"/>
      </rPr>
      <t>豆乳雞排</t>
    </r>
    <r>
      <rPr>
        <b/>
        <sz val="125"/>
        <color indexed="10"/>
        <rFont val="標楷體"/>
        <family val="4"/>
        <charset val="136"/>
      </rPr>
      <t>(炸)</t>
    </r>
    <phoneticPr fontId="19" type="noConversion"/>
  </si>
  <si>
    <r>
      <rPr>
        <b/>
        <sz val="80"/>
        <color indexed="10"/>
        <rFont val="標楷體"/>
        <family val="4"/>
        <charset val="136"/>
      </rPr>
      <t>＊</t>
    </r>
    <r>
      <rPr>
        <b/>
        <sz val="125"/>
        <color indexed="10"/>
        <rFont val="標楷體"/>
        <family val="4"/>
        <charset val="136"/>
      </rPr>
      <t>鹹酥雞(炸)</t>
    </r>
    <r>
      <rPr>
        <b/>
        <sz val="125"/>
        <color indexed="10"/>
        <rFont val="標楷體"/>
        <family val="4"/>
        <charset val="136"/>
      </rPr>
      <t>+花生米血糕</t>
    </r>
    <phoneticPr fontId="19" type="noConversion"/>
  </si>
  <si>
    <r>
      <rPr>
        <b/>
        <sz val="60"/>
        <color indexed="10"/>
        <rFont val="標楷體"/>
        <family val="4"/>
        <charset val="136"/>
      </rPr>
      <t>＊</t>
    </r>
    <r>
      <rPr>
        <b/>
        <sz val="125"/>
        <color indexed="10"/>
        <rFont val="標楷體"/>
        <family val="4"/>
        <charset val="136"/>
      </rPr>
      <t>椒鹽雞塊</t>
    </r>
    <r>
      <rPr>
        <b/>
        <sz val="125"/>
        <color indexed="10"/>
        <rFont val="標楷體"/>
        <family val="4"/>
        <charset val="136"/>
      </rPr>
      <t>(炸)+抄手餛飩(加)</t>
    </r>
    <phoneticPr fontId="19" type="noConversion"/>
  </si>
  <si>
    <r>
      <rPr>
        <b/>
        <sz val="80"/>
        <color indexed="14"/>
        <rFont val="標楷體"/>
        <family val="4"/>
        <charset val="136"/>
      </rPr>
      <t>＊</t>
    </r>
    <r>
      <rPr>
        <b/>
        <sz val="125"/>
        <color indexed="14"/>
        <rFont val="標楷體"/>
        <family val="4"/>
        <charset val="136"/>
      </rPr>
      <t>麥香雞塊</t>
    </r>
    <r>
      <rPr>
        <b/>
        <sz val="125"/>
        <color indexed="14"/>
        <rFont val="標楷體"/>
        <family val="4"/>
        <charset val="136"/>
      </rPr>
      <t>(加炸)</t>
    </r>
    <phoneticPr fontId="19" type="noConversion"/>
  </si>
  <si>
    <t>1豆</t>
    <phoneticPr fontId="19" type="noConversion"/>
  </si>
  <si>
    <t>2豆+1加+1醃+2炸+1海+1冷</t>
    <phoneticPr fontId="19" type="noConversion"/>
  </si>
  <si>
    <t>3豆+2加+2醃+1炸+1海+1冷</t>
    <phoneticPr fontId="19" type="noConversion"/>
  </si>
  <si>
    <t>3豆+2加+2醃+2炸+1海+1冷</t>
    <phoneticPr fontId="19" type="noConversion"/>
  </si>
  <si>
    <t>2豆+2加+2醃+2炸+1海+1冷</t>
    <phoneticPr fontId="19" type="noConversion"/>
  </si>
  <si>
    <r>
      <rPr>
        <b/>
        <sz val="80"/>
        <color indexed="10"/>
        <rFont val="標楷體"/>
        <family val="4"/>
        <charset val="136"/>
      </rPr>
      <t>＊</t>
    </r>
    <r>
      <rPr>
        <b/>
        <sz val="125"/>
        <color indexed="10"/>
        <rFont val="標楷體"/>
        <family val="4"/>
        <charset val="136"/>
      </rPr>
      <t>黃金虱目魚排</t>
    </r>
    <r>
      <rPr>
        <b/>
        <sz val="125"/>
        <color indexed="10"/>
        <rFont val="標楷體"/>
        <family val="4"/>
        <charset val="136"/>
      </rPr>
      <t>(海加炸)</t>
    </r>
    <phoneticPr fontId="19" type="noConversion"/>
  </si>
  <si>
    <t>彩繪肉絲(醃)</t>
    <phoneticPr fontId="19" type="noConversion"/>
  </si>
  <si>
    <t>白菜</t>
    <phoneticPr fontId="19" type="noConversion"/>
  </si>
  <si>
    <t>白菜肉片湯</t>
    <phoneticPr fontId="19" type="noConversion"/>
  </si>
  <si>
    <t>絞肉干丁(豆)</t>
    <phoneticPr fontId="19" type="noConversion"/>
  </si>
  <si>
    <t>開陽蒲瓜</t>
    <phoneticPr fontId="19" type="noConversion"/>
  </si>
  <si>
    <t>蒲瓜切絲</t>
    <phoneticPr fontId="19" type="noConversion"/>
  </si>
  <si>
    <t>\</t>
    <phoneticPr fontId="19" type="noConversion"/>
  </si>
  <si>
    <t>熱量:</t>
    <phoneticPr fontId="19" type="noConversion"/>
  </si>
  <si>
    <t>元氣補湯</t>
    <phoneticPr fontId="19" type="noConversion"/>
  </si>
  <si>
    <t>時蔬豬肉湯</t>
    <phoneticPr fontId="19" type="noConversion"/>
  </si>
  <si>
    <t>結頭海根湯</t>
    <phoneticPr fontId="19" type="noConversion"/>
  </si>
  <si>
    <t>蔬菜味噌湯</t>
    <phoneticPr fontId="19" type="noConversion"/>
  </si>
  <si>
    <t>有機淺色蔬菜</t>
    <phoneticPr fontId="19" type="noConversion"/>
  </si>
  <si>
    <t>黃金椰菜</t>
    <phoneticPr fontId="19" type="noConversion"/>
  </si>
  <si>
    <t xml:space="preserve">   暖暖關東煮(豆)</t>
    <phoneticPr fontId="19" type="noConversion"/>
  </si>
  <si>
    <t>鮮汁餃子(冷)</t>
    <phoneticPr fontId="19" type="noConversion"/>
  </si>
  <si>
    <t xml:space="preserve">       涼拌小菜      </t>
    <phoneticPr fontId="19" type="noConversion"/>
  </si>
  <si>
    <t xml:space="preserve">  馬鈴薯滷肉  </t>
    <phoneticPr fontId="19" type="noConversion"/>
  </si>
  <si>
    <t xml:space="preserve">    可可銀絲卷(冷)  </t>
    <phoneticPr fontId="19" type="noConversion"/>
  </si>
  <si>
    <t xml:space="preserve">   下飯肉醬(醃)   </t>
    <phoneticPr fontId="19" type="noConversion"/>
  </si>
  <si>
    <t xml:space="preserve"> 番茄蛋腐(豆)  </t>
    <phoneticPr fontId="19" type="noConversion"/>
  </si>
  <si>
    <t>松阪豬肉鍋+香滷米血糕</t>
    <phoneticPr fontId="19" type="noConversion"/>
  </si>
  <si>
    <t>什錦炒蛋</t>
    <phoneticPr fontId="19" type="noConversion"/>
  </si>
  <si>
    <t xml:space="preserve">   卡拉里肌(炸) </t>
    <phoneticPr fontId="19" type="noConversion"/>
  </si>
  <si>
    <t xml:space="preserve"> 虱目魚片(炸海加)</t>
    <phoneticPr fontId="19" type="noConversion"/>
  </si>
  <si>
    <t>風味豬柳</t>
    <phoneticPr fontId="19" type="noConversion"/>
  </si>
  <si>
    <t xml:space="preserve">  瓜仔雞(醃)</t>
    <phoneticPr fontId="19" type="noConversion"/>
  </si>
  <si>
    <t>鐵路排骨肉</t>
    <phoneticPr fontId="19" type="noConversion"/>
  </si>
  <si>
    <t xml:space="preserve"> 美味粿仔條 </t>
    <phoneticPr fontId="19" type="noConversion"/>
  </si>
  <si>
    <t>什穀Q飯</t>
    <phoneticPr fontId="19" type="noConversion"/>
  </si>
  <si>
    <t>地瓜小米飯</t>
    <phoneticPr fontId="19" type="noConversion"/>
  </si>
  <si>
    <r>
      <rPr>
        <sz val="10"/>
        <rFont val="細明體"/>
        <family val="3"/>
        <charset val="136"/>
      </rPr>
      <t>12月29日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五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</si>
  <si>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12月28日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四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</si>
  <si>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12月27日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三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</si>
  <si>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12月26日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</si>
  <si>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12月25日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一</t>
    </r>
    <r>
      <rPr>
        <sz val="10"/>
        <rFont val="Arial"/>
        <family val="2"/>
      </rPr>
      <t>)</t>
    </r>
    <phoneticPr fontId="19" type="noConversion"/>
  </si>
  <si>
    <t>柴魚海帶苗湯</t>
    <phoneticPr fontId="19" type="noConversion"/>
  </si>
  <si>
    <t xml:space="preserve"> 麵線糊(芡)</t>
    <phoneticPr fontId="19" type="noConversion"/>
  </si>
  <si>
    <t>三味湯</t>
    <phoneticPr fontId="19" type="noConversion"/>
  </si>
  <si>
    <t xml:space="preserve">時蔬龍骨湯 </t>
    <phoneticPr fontId="19" type="noConversion"/>
  </si>
  <si>
    <t>豆腐海帶湯(豆)</t>
    <phoneticPr fontId="19" type="noConversion"/>
  </si>
  <si>
    <t xml:space="preserve"> 淺色蔬菜</t>
    <phoneticPr fontId="19" type="noConversion"/>
  </si>
  <si>
    <t xml:space="preserve"> 深色蔬菜</t>
    <phoneticPr fontId="19" type="noConversion"/>
  </si>
  <si>
    <t xml:space="preserve"> 炒四絲</t>
    <phoneticPr fontId="19" type="noConversion"/>
  </si>
  <si>
    <t xml:space="preserve">  干絲炒雙絲(豆) </t>
    <phoneticPr fontId="19" type="noConversion"/>
  </si>
  <si>
    <t xml:space="preserve">     菇香燴白菜(豆)  </t>
    <phoneticPr fontId="19" type="noConversion"/>
  </si>
  <si>
    <t>金穗燴冬瓜</t>
    <phoneticPr fontId="19" type="noConversion"/>
  </si>
  <si>
    <t xml:space="preserve">   蔥花吉拿棒(加)</t>
    <phoneticPr fontId="19" type="noConversion"/>
  </si>
  <si>
    <t xml:space="preserve"> 南洋咖哩風味雞 </t>
    <phoneticPr fontId="19" type="noConversion"/>
  </si>
  <si>
    <t xml:space="preserve">      卡啦脆魚(炸海加) </t>
    <phoneticPr fontId="19" type="noConversion"/>
  </si>
  <si>
    <t>鐵板香腐(豆)+日式菜頭糕(冷)</t>
    <phoneticPr fontId="19" type="noConversion"/>
  </si>
  <si>
    <t xml:space="preserve">醬汁燒蛋 </t>
    <phoneticPr fontId="19" type="noConversion"/>
  </si>
  <si>
    <t>三節雞翅</t>
    <phoneticPr fontId="19" type="noConversion"/>
  </si>
  <si>
    <t xml:space="preserve"> 銀蘿豬腩 </t>
    <phoneticPr fontId="19" type="noConversion"/>
  </si>
  <si>
    <t xml:space="preserve">  香蒜肉片</t>
    <phoneticPr fontId="19" type="noConversion"/>
  </si>
  <si>
    <t xml:space="preserve">三杯雞 </t>
    <phoneticPr fontId="19" type="noConversion"/>
  </si>
  <si>
    <t>黃金豬排(炸)</t>
    <phoneticPr fontId="19" type="noConversion"/>
  </si>
  <si>
    <t>什錦蛋炒飯</t>
    <phoneticPr fontId="19" type="noConversion"/>
  </si>
  <si>
    <t>糙米麥片飯</t>
    <phoneticPr fontId="19" type="noConversion"/>
  </si>
  <si>
    <t xml:space="preserve">香Q米飯 </t>
    <phoneticPr fontId="19" type="noConversion"/>
  </si>
  <si>
    <r>
      <rPr>
        <sz val="10"/>
        <rFont val="細明體"/>
        <family val="3"/>
        <charset val="136"/>
      </rPr>
      <t>12月22日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五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</si>
  <si>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12月21日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四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</si>
  <si>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12月20日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三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</si>
  <si>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12月19日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</si>
  <si>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12月18日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一</t>
    </r>
    <r>
      <rPr>
        <sz val="10"/>
        <rFont val="Arial"/>
        <family val="2"/>
      </rPr>
      <t>)</t>
    </r>
    <phoneticPr fontId="19" type="noConversion"/>
  </si>
  <si>
    <t xml:space="preserve">  筍絲金菇湯(醃)</t>
    <phoneticPr fontId="19" type="noConversion"/>
  </si>
  <si>
    <t>藥膳補湯</t>
    <phoneticPr fontId="19" type="noConversion"/>
  </si>
  <si>
    <t>白玉海根湯</t>
    <phoneticPr fontId="19" type="noConversion"/>
  </si>
  <si>
    <t>味噌海芽湯</t>
    <phoneticPr fontId="19" type="noConversion"/>
  </si>
  <si>
    <t xml:space="preserve">   爆炒海帶根   </t>
    <phoneticPr fontId="19" type="noConversion"/>
  </si>
  <si>
    <t xml:space="preserve"> 番茄滑蛋</t>
    <phoneticPr fontId="19" type="noConversion"/>
  </si>
  <si>
    <t>柴魚魷魚丸(海加)</t>
    <phoneticPr fontId="19" type="noConversion"/>
  </si>
  <si>
    <t xml:space="preserve"> 柴魚豬肉燒 </t>
    <phoneticPr fontId="19" type="noConversion"/>
  </si>
  <si>
    <t xml:space="preserve">茄汁通心粉 </t>
    <phoneticPr fontId="19" type="noConversion"/>
  </si>
  <si>
    <t xml:space="preserve">   可口雞塊(加)</t>
    <phoneticPr fontId="19" type="noConversion"/>
  </si>
  <si>
    <t xml:space="preserve">  白菜豆腐煲(豆)  </t>
    <phoneticPr fontId="19" type="noConversion"/>
  </si>
  <si>
    <t xml:space="preserve">  美味回鍋肉(豆)</t>
    <phoneticPr fontId="19" type="noConversion"/>
  </si>
  <si>
    <t>瓜仔肉醬(醃)+黃金脆薯(炸)</t>
    <phoneticPr fontId="19" type="noConversion"/>
  </si>
  <si>
    <t>木耳紅紅椰菜(海)</t>
    <phoneticPr fontId="19" type="noConversion"/>
  </si>
  <si>
    <t xml:space="preserve">  里肌肉排</t>
    <phoneticPr fontId="19" type="noConversion"/>
  </si>
  <si>
    <t xml:space="preserve">味噌燒肉 </t>
    <phoneticPr fontId="19" type="noConversion"/>
  </si>
  <si>
    <t>麻油菇香燉雞</t>
    <phoneticPr fontId="19" type="noConversion"/>
  </si>
  <si>
    <t xml:space="preserve">  和風棒腿    </t>
    <phoneticPr fontId="19" type="noConversion"/>
  </si>
  <si>
    <r>
      <t xml:space="preserve"> 生鮮卡拉魚(炸海)</t>
    </r>
    <r>
      <rPr>
        <sz val="11"/>
        <color indexed="10"/>
        <rFont val="華康相撲體(P)"/>
        <family val="1"/>
        <charset val="136"/>
      </rPr>
      <t xml:space="preserve">生鮮主菜水產  </t>
    </r>
    <phoneticPr fontId="19" type="noConversion"/>
  </si>
  <si>
    <t xml:space="preserve">豬肉滑麵 </t>
    <phoneticPr fontId="19" type="noConversion"/>
  </si>
  <si>
    <t>燕麥Q飯</t>
    <phoneticPr fontId="19" type="noConversion"/>
  </si>
  <si>
    <t>地瓜糙米飯</t>
    <phoneticPr fontId="19" type="noConversion"/>
  </si>
  <si>
    <r>
      <rPr>
        <sz val="10"/>
        <rFont val="細明體"/>
        <family val="3"/>
        <charset val="136"/>
      </rPr>
      <t>12月15日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五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</si>
  <si>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12月14日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四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</si>
  <si>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12月13日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三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</si>
  <si>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12月12日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</si>
  <si>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12月11日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一</t>
    </r>
    <r>
      <rPr>
        <sz val="10"/>
        <rFont val="Arial"/>
        <family val="2"/>
      </rPr>
      <t>)</t>
    </r>
    <phoneticPr fontId="19" type="noConversion"/>
  </si>
  <si>
    <t>粉絲木耳湯</t>
    <phoneticPr fontId="19" type="noConversion"/>
  </si>
  <si>
    <t xml:space="preserve">  柴魚豆腐湯(豆) </t>
    <phoneticPr fontId="19" type="noConversion"/>
  </si>
  <si>
    <t>三寶湯</t>
    <phoneticPr fontId="19" type="noConversion"/>
  </si>
  <si>
    <r>
      <t>海芽金菇湯+</t>
    </r>
    <r>
      <rPr>
        <sz val="13"/>
        <color indexed="10"/>
        <rFont val="華康相撲體(P)"/>
        <family val="1"/>
        <charset val="136"/>
      </rPr>
      <t>豆漿</t>
    </r>
    <phoneticPr fontId="19" type="noConversion"/>
  </si>
  <si>
    <t>冬瓜骨湯</t>
    <phoneticPr fontId="19" type="noConversion"/>
  </si>
  <si>
    <t xml:space="preserve">  扁蒲双寶</t>
    <phoneticPr fontId="19" type="noConversion"/>
  </si>
  <si>
    <t xml:space="preserve">  功夫蔬麵</t>
    <phoneticPr fontId="19" type="noConversion"/>
  </si>
  <si>
    <t>美味鑫鑫腸(加)</t>
    <phoneticPr fontId="19" type="noConversion"/>
  </si>
  <si>
    <t xml:space="preserve">   豆瓣豆腐(豆)</t>
    <phoneticPr fontId="19" type="noConversion"/>
  </si>
  <si>
    <t xml:space="preserve">  紅顏炒蛋  </t>
    <phoneticPr fontId="19" type="noConversion"/>
  </si>
  <si>
    <t xml:space="preserve"> 美味地瓜條  </t>
    <phoneticPr fontId="19" type="noConversion"/>
  </si>
  <si>
    <t xml:space="preserve">   五香滷蛋 </t>
    <phoneticPr fontId="19" type="noConversion"/>
  </si>
  <si>
    <t xml:space="preserve">  塔香干片菇菇(豆)  </t>
    <phoneticPr fontId="19" type="noConversion"/>
  </si>
  <si>
    <t xml:space="preserve"> 鐵板蔬滑肉+嘿嘿饅頭(冷)</t>
    <phoneticPr fontId="19" type="noConversion"/>
  </si>
  <si>
    <t>黃金魚(炸海加)</t>
    <phoneticPr fontId="19" type="noConversion"/>
  </si>
  <si>
    <t>醬燒里肌大排</t>
    <phoneticPr fontId="19" type="noConversion"/>
  </si>
  <si>
    <t>紅燒爌肉條(醃)</t>
    <phoneticPr fontId="19" type="noConversion"/>
  </si>
  <si>
    <t>咖哩燴肉</t>
    <phoneticPr fontId="19" type="noConversion"/>
  </si>
  <si>
    <t xml:space="preserve"> 卡拉雞翅(炸)   </t>
    <phoneticPr fontId="19" type="noConversion"/>
  </si>
  <si>
    <t xml:space="preserve">  茄汁雞 </t>
    <phoneticPr fontId="19" type="noConversion"/>
  </si>
  <si>
    <t xml:space="preserve"> 招牌雞肉飯</t>
    <phoneticPr fontId="19" type="noConversion"/>
  </si>
  <si>
    <t>地瓜燕麥飯</t>
    <phoneticPr fontId="19" type="noConversion"/>
  </si>
  <si>
    <t>蕎麥小米飯</t>
    <phoneticPr fontId="19" type="noConversion"/>
  </si>
  <si>
    <r>
      <rPr>
        <sz val="10"/>
        <rFont val="細明體"/>
        <family val="3"/>
        <charset val="136"/>
      </rPr>
      <t>12月8日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五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</si>
  <si>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12月7日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四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</si>
  <si>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12月6日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三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</si>
  <si>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12月5日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19" type="noConversion"/>
  </si>
  <si>
    <r>
      <rPr>
        <sz val="10"/>
        <rFont val="細明體"/>
        <family val="3"/>
        <charset val="136"/>
      </rPr>
      <t>12月4日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一</t>
    </r>
    <r>
      <rPr>
        <sz val="10"/>
        <rFont val="Arial"/>
        <family val="2"/>
      </rPr>
      <t>)</t>
    </r>
    <phoneticPr fontId="19" type="noConversion"/>
  </si>
  <si>
    <t xml:space="preserve">  大頭菜龍骨湯</t>
    <phoneticPr fontId="19" type="noConversion"/>
  </si>
  <si>
    <t xml:space="preserve">  深色蔬菜</t>
    <phoneticPr fontId="19" type="noConversion"/>
  </si>
  <si>
    <r>
      <rPr>
        <sz val="8"/>
        <rFont val="細明體"/>
        <family val="3"/>
        <charset val="136"/>
      </rPr>
      <t>＊菜單設計者：曾富美</t>
    </r>
    <r>
      <rPr>
        <sz val="8"/>
        <rFont val="Arial"/>
        <family val="2"/>
      </rPr>
      <t xml:space="preserve"> </t>
    </r>
    <r>
      <rPr>
        <sz val="8"/>
        <rFont val="細明體"/>
        <family val="3"/>
        <charset val="136"/>
      </rPr>
      <t>營養師</t>
    </r>
    <r>
      <rPr>
        <sz val="8"/>
        <rFont val="Arial"/>
        <family val="2"/>
      </rPr>
      <t xml:space="preserve">                                                                                                                      </t>
    </r>
    <r>
      <rPr>
        <sz val="8"/>
        <rFont val="細明體"/>
        <family val="3"/>
        <charset val="136"/>
      </rPr>
      <t>＊專線：</t>
    </r>
    <r>
      <rPr>
        <sz val="8"/>
        <rFont val="Arial"/>
        <family val="2"/>
      </rPr>
      <t>7363303</t>
    </r>
    <r>
      <rPr>
        <sz val="8"/>
        <rFont val="細明體"/>
        <family val="3"/>
        <charset val="136"/>
      </rPr>
      <t>＊</t>
    </r>
    <r>
      <rPr>
        <sz val="8"/>
        <color indexed="10"/>
        <rFont val="Arial"/>
        <family val="2"/>
      </rPr>
      <t xml:space="preserve"> (</t>
    </r>
    <r>
      <rPr>
        <sz val="8"/>
        <color indexed="10"/>
        <rFont val="細明體"/>
        <family val="3"/>
        <charset val="136"/>
      </rPr>
      <t>新港國小菜單</t>
    </r>
    <r>
      <rPr>
        <sz val="8"/>
        <color indexed="10"/>
        <rFont val="Arial"/>
        <family val="2"/>
      </rPr>
      <t xml:space="preserve">)    </t>
    </r>
    <r>
      <rPr>
        <sz val="8"/>
        <rFont val="Arial"/>
        <family val="2"/>
      </rPr>
      <t xml:space="preserve">                                                                                                                 </t>
    </r>
    <r>
      <rPr>
        <sz val="8"/>
        <rFont val="細明體"/>
        <family val="3"/>
        <charset val="136"/>
      </rPr>
      <t>＊國華</t>
    </r>
    <r>
      <rPr>
        <sz val="8"/>
        <rFont val="Arial"/>
        <family val="2"/>
      </rPr>
      <t>E-mail</t>
    </r>
    <r>
      <rPr>
        <sz val="8"/>
        <rFont val="細明體"/>
        <family val="3"/>
        <charset val="136"/>
      </rPr>
      <t>：</t>
    </r>
    <r>
      <rPr>
        <sz val="8"/>
        <rFont val="Arial"/>
        <family val="2"/>
      </rPr>
      <t xml:space="preserve">kuohow.food@gmail.com                                                                                                                            </t>
    </r>
    <r>
      <rPr>
        <sz val="8"/>
        <rFont val="細明體"/>
        <family val="3"/>
        <charset val="136"/>
      </rPr>
      <t>＊飯菜不足或用餐有任何問題，請洽服務人員哦！！</t>
    </r>
    <r>
      <rPr>
        <sz val="8"/>
        <rFont val="Arial"/>
        <family val="2"/>
      </rPr>
      <t xml:space="preserve">   </t>
    </r>
    <r>
      <rPr>
        <sz val="8"/>
        <color indexed="10"/>
        <rFont val="Arial"/>
        <family val="2"/>
      </rPr>
      <t xml:space="preserve">  112.12</t>
    </r>
    <r>
      <rPr>
        <sz val="8"/>
        <color indexed="10"/>
        <rFont val="細明體"/>
        <family val="3"/>
        <charset val="136"/>
      </rPr>
      <t>月</t>
    </r>
    <r>
      <rPr>
        <sz val="8"/>
        <color indexed="10"/>
        <rFont val="Arial"/>
        <family val="2"/>
      </rPr>
      <t xml:space="preserve"> </t>
    </r>
    <phoneticPr fontId="19" type="noConversion"/>
  </si>
  <si>
    <t xml:space="preserve">  彩燴什錦豬</t>
    <phoneticPr fontId="19" type="noConversion"/>
  </si>
  <si>
    <t xml:space="preserve">    小籠湯包(冷) </t>
    <phoneticPr fontId="19" type="noConversion"/>
  </si>
  <si>
    <t xml:space="preserve">    海鮮蝦排(炸海加)  </t>
    <phoneticPr fontId="19" type="noConversion"/>
  </si>
  <si>
    <t>鐵板肉醬麵</t>
    <phoneticPr fontId="19" type="noConversion"/>
  </si>
  <si>
    <r>
      <rPr>
        <sz val="10"/>
        <rFont val="細明體"/>
        <family val="3"/>
        <charset val="136"/>
      </rPr>
      <t>12月1日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五</t>
    </r>
    <r>
      <rPr>
        <sz val="10"/>
        <rFont val="Arial"/>
        <family val="2"/>
      </rPr>
      <t>)</t>
    </r>
    <phoneticPr fontId="19" type="noConversion"/>
  </si>
  <si>
    <t xml:space="preserve">本公司使用           國產豬肉    </t>
    <phoneticPr fontId="19" type="noConversion"/>
  </si>
  <si>
    <t>739.0K</t>
    <phoneticPr fontId="19" type="noConversion"/>
  </si>
  <si>
    <t>28.7g</t>
    <phoneticPr fontId="19" type="noConversion"/>
  </si>
  <si>
    <t>白蘿蔔</t>
    <phoneticPr fontId="19" type="noConversion"/>
  </si>
  <si>
    <t>乾木耳</t>
    <phoneticPr fontId="19" type="noConversion"/>
  </si>
  <si>
    <t>新鮮絞肉</t>
    <phoneticPr fontId="19" type="noConversion"/>
  </si>
  <si>
    <t>24.5g</t>
    <phoneticPr fontId="19" type="noConversion"/>
  </si>
  <si>
    <t>胡蘿蔔</t>
    <phoneticPr fontId="19" type="noConversion"/>
  </si>
  <si>
    <t>新鮮豬龍骨</t>
    <phoneticPr fontId="19" type="noConversion"/>
  </si>
  <si>
    <t xml:space="preserve">新鮮豬肉(豬前腿肉) </t>
    <phoneticPr fontId="19" type="noConversion"/>
  </si>
  <si>
    <t>洋蔥</t>
    <phoneticPr fontId="19" type="noConversion"/>
  </si>
  <si>
    <t>100.0g</t>
    <phoneticPr fontId="19" type="noConversion"/>
  </si>
  <si>
    <t xml:space="preserve">結頭菜 </t>
    <phoneticPr fontId="19" type="noConversion"/>
  </si>
  <si>
    <t xml:space="preserve">大白菜(結球白菜) </t>
    <phoneticPr fontId="19" type="noConversion"/>
  </si>
  <si>
    <t>冷</t>
  </si>
  <si>
    <t>冷凍豬肉湯包</t>
    <phoneticPr fontId="19" type="noConversion"/>
  </si>
  <si>
    <t>蝦排</t>
    <phoneticPr fontId="19" type="noConversion"/>
  </si>
  <si>
    <t>油麵條</t>
    <phoneticPr fontId="19" type="noConversion"/>
  </si>
  <si>
    <t>×</t>
    <phoneticPr fontId="19" type="noConversion"/>
  </si>
  <si>
    <t>K</t>
    <phoneticPr fontId="19" type="noConversion"/>
  </si>
  <si>
    <t>水果/乳品</t>
    <phoneticPr fontId="19" type="noConversion"/>
  </si>
  <si>
    <t>副菜</t>
  </si>
  <si>
    <t>主菜</t>
    <phoneticPr fontId="19" type="noConversion"/>
  </si>
  <si>
    <t>主食</t>
  </si>
  <si>
    <t>112年12月第一週菜單明細((新港國小-國華廠商)</t>
    <phoneticPr fontId="19" type="noConversion"/>
  </si>
  <si>
    <t>722.0K</t>
    <phoneticPr fontId="19" type="noConversion"/>
  </si>
  <si>
    <t>27.8g</t>
    <phoneticPr fontId="19" type="noConversion"/>
  </si>
  <si>
    <t>新鮮肉絲(豬前腿)</t>
    <phoneticPr fontId="19" type="noConversion"/>
  </si>
  <si>
    <t>24.0g</t>
    <phoneticPr fontId="19" type="noConversion"/>
  </si>
  <si>
    <t>新鮮雞肉</t>
    <phoneticPr fontId="19" type="noConversion"/>
  </si>
  <si>
    <t>98.0g</t>
    <phoneticPr fontId="19" type="noConversion"/>
  </si>
  <si>
    <t>扁蒲</t>
    <phoneticPr fontId="19" type="noConversion"/>
  </si>
  <si>
    <t>新鮮地瓜條</t>
    <phoneticPr fontId="19" type="noConversion"/>
  </si>
  <si>
    <t>新鮮豬大里肌</t>
    <phoneticPr fontId="19" type="noConversion"/>
  </si>
  <si>
    <t>滷或烤</t>
    <phoneticPr fontId="19" type="noConversion"/>
  </si>
  <si>
    <t>蒸炒</t>
    <phoneticPr fontId="19" type="noConversion"/>
  </si>
  <si>
    <t>720.0K</t>
    <phoneticPr fontId="19" type="noConversion"/>
  </si>
  <si>
    <t>28.9g</t>
    <phoneticPr fontId="19" type="noConversion"/>
  </si>
  <si>
    <t>23.5g</t>
    <phoneticPr fontId="19" type="noConversion"/>
  </si>
  <si>
    <t>燕麥</t>
    <phoneticPr fontId="19" type="noConversion"/>
  </si>
  <si>
    <t>筍干</t>
    <phoneticPr fontId="19" type="noConversion"/>
  </si>
  <si>
    <t>地瓜</t>
    <phoneticPr fontId="19" type="noConversion"/>
  </si>
  <si>
    <t>豆腐</t>
    <phoneticPr fontId="19" type="noConversion"/>
  </si>
  <si>
    <t>雞水煮蛋</t>
    <phoneticPr fontId="19" type="noConversion"/>
  </si>
  <si>
    <t>711.5K</t>
    <phoneticPr fontId="19" type="noConversion"/>
  </si>
  <si>
    <t>27.1g</t>
    <phoneticPr fontId="19" type="noConversion"/>
  </si>
  <si>
    <t>23.0g</t>
    <phoneticPr fontId="19" type="noConversion"/>
  </si>
  <si>
    <t>冷凍玉米粒</t>
    <phoneticPr fontId="19" type="noConversion"/>
  </si>
  <si>
    <t>九層塔</t>
    <phoneticPr fontId="19" type="noConversion"/>
  </si>
  <si>
    <t>96.0g</t>
    <phoneticPr fontId="19" type="noConversion"/>
  </si>
  <si>
    <t>蘿蔔</t>
    <phoneticPr fontId="19" type="noConversion"/>
  </si>
  <si>
    <t>鑫鑫腸</t>
    <phoneticPr fontId="19" type="noConversion"/>
  </si>
  <si>
    <t>豆干</t>
    <phoneticPr fontId="19" type="noConversion"/>
  </si>
  <si>
    <t>馬鈴薯</t>
    <phoneticPr fontId="19" type="noConversion"/>
  </si>
  <si>
    <t>734.0K</t>
    <phoneticPr fontId="19" type="noConversion"/>
  </si>
  <si>
    <t>冷</t>
    <phoneticPr fontId="19" type="noConversion"/>
  </si>
  <si>
    <t>饅頭</t>
    <phoneticPr fontId="19" type="noConversion"/>
  </si>
  <si>
    <t>29.6g</t>
    <phoneticPr fontId="19" type="noConversion"/>
  </si>
  <si>
    <t>金針菇</t>
    <phoneticPr fontId="19" type="noConversion"/>
  </si>
  <si>
    <t>蕎麥</t>
    <phoneticPr fontId="19" type="noConversion"/>
  </si>
  <si>
    <t>海芽(乾裙帶菜)</t>
    <phoneticPr fontId="19" type="noConversion"/>
  </si>
  <si>
    <t>新鮮雞翅</t>
    <phoneticPr fontId="19" type="noConversion"/>
  </si>
  <si>
    <t>認證豆漿(奶) 1瓶</t>
  </si>
  <si>
    <t>714.0K</t>
    <phoneticPr fontId="19" type="noConversion"/>
  </si>
  <si>
    <t>28.4g</t>
    <phoneticPr fontId="19" type="noConversion"/>
  </si>
  <si>
    <t>新鮮排骨(豬龍骨)</t>
    <phoneticPr fontId="19" type="noConversion"/>
  </si>
  <si>
    <t>蛋</t>
    <phoneticPr fontId="19" type="noConversion"/>
  </si>
  <si>
    <t>冬瓜</t>
    <phoneticPr fontId="19" type="noConversion"/>
  </si>
  <si>
    <t>裹粉魚</t>
    <phoneticPr fontId="19" type="noConversion"/>
  </si>
  <si>
    <t>生鮮骨腿</t>
    <phoneticPr fontId="19" type="noConversion"/>
  </si>
  <si>
    <t>主菜</t>
  </si>
  <si>
    <t>112年12月第二週菜單明細((新港國小-國華廠商)</t>
    <phoneticPr fontId="19" type="noConversion"/>
  </si>
  <si>
    <t>710.0.K</t>
    <phoneticPr fontId="19" type="noConversion"/>
  </si>
  <si>
    <t>28.5g</t>
    <phoneticPr fontId="19" type="noConversion"/>
  </si>
  <si>
    <t xml:space="preserve">洋蔥 </t>
    <phoneticPr fontId="19" type="noConversion"/>
  </si>
  <si>
    <t>95.0g</t>
    <phoneticPr fontId="19" type="noConversion"/>
  </si>
  <si>
    <t>竹筍</t>
    <phoneticPr fontId="19" type="noConversion"/>
  </si>
  <si>
    <t>海帶根</t>
    <phoneticPr fontId="19" type="noConversion"/>
  </si>
  <si>
    <t>新鮮豬里肌</t>
    <phoneticPr fontId="19" type="noConversion"/>
  </si>
  <si>
    <t>716.5K</t>
    <phoneticPr fontId="19" type="noConversion"/>
  </si>
  <si>
    <t xml:space="preserve"> 28.3g</t>
    <phoneticPr fontId="19" type="noConversion"/>
  </si>
  <si>
    <t>枸杞</t>
    <phoneticPr fontId="19" type="noConversion"/>
  </si>
  <si>
    <t>白芝麻(熟)</t>
    <phoneticPr fontId="19" type="noConversion"/>
  </si>
  <si>
    <t>番茄</t>
    <phoneticPr fontId="19" type="noConversion"/>
  </si>
  <si>
    <t>99.0g</t>
    <phoneticPr fontId="19" type="noConversion"/>
  </si>
  <si>
    <t xml:space="preserve">新鮮豬肉片(豬前腿肉) </t>
    <phoneticPr fontId="19" type="noConversion"/>
  </si>
  <si>
    <t>720.5K</t>
    <phoneticPr fontId="19" type="noConversion"/>
  </si>
  <si>
    <t xml:space="preserve"> 28.7g</t>
    <phoneticPr fontId="19" type="noConversion"/>
  </si>
  <si>
    <t xml:space="preserve">  </t>
    <phoneticPr fontId="19" type="noConversion"/>
  </si>
  <si>
    <t>97.0g</t>
    <phoneticPr fontId="19" type="noConversion"/>
  </si>
  <si>
    <t>豆干</t>
  </si>
  <si>
    <t>新鮮骨腿</t>
    <phoneticPr fontId="19" type="noConversion"/>
  </si>
  <si>
    <t>713.0K</t>
    <phoneticPr fontId="19" type="noConversion"/>
  </si>
  <si>
    <t>28.2g</t>
    <phoneticPr fontId="19" type="noConversion"/>
  </si>
  <si>
    <t>新鮮馬鈴薯條</t>
    <phoneticPr fontId="19" type="noConversion"/>
  </si>
  <si>
    <t>海苔絲</t>
    <phoneticPr fontId="19" type="noConversion"/>
  </si>
  <si>
    <t>碎瓜(醃漬花胡瓜)</t>
    <phoneticPr fontId="19" type="noConversion"/>
  </si>
  <si>
    <t>結頭菜</t>
    <phoneticPr fontId="19" type="noConversion"/>
  </si>
  <si>
    <t>新鮮雞腿</t>
    <phoneticPr fontId="19" type="noConversion"/>
  </si>
  <si>
    <t>720.3K</t>
    <phoneticPr fontId="19" type="noConversion"/>
  </si>
  <si>
    <t>29.2g</t>
    <phoneticPr fontId="19" type="noConversion"/>
  </si>
  <si>
    <t>生鮮絞肉</t>
    <phoneticPr fontId="19" type="noConversion"/>
  </si>
  <si>
    <t>海</t>
    <phoneticPr fontId="19" type="noConversion"/>
  </si>
  <si>
    <t>魷魚</t>
    <phoneticPr fontId="19" type="noConversion"/>
  </si>
  <si>
    <t>海帶芽(乾裙帶菜)</t>
    <phoneticPr fontId="19" type="noConversion"/>
  </si>
  <si>
    <r>
      <t>通心粉</t>
    </r>
    <r>
      <rPr>
        <sz val="22"/>
        <color indexed="10"/>
        <rFont val="新細明體"/>
        <family val="1"/>
        <charset val="136"/>
      </rPr>
      <t xml:space="preserve"> </t>
    </r>
    <phoneticPr fontId="19" type="noConversion"/>
  </si>
  <si>
    <t xml:space="preserve">新鮮魚 </t>
    <phoneticPr fontId="19" type="noConversion"/>
  </si>
  <si>
    <t>112年12月第三週菜單明細((新港國小-國華廠商)</t>
    <phoneticPr fontId="19" type="noConversion"/>
  </si>
  <si>
    <t>705.0K</t>
    <phoneticPr fontId="19" type="noConversion"/>
  </si>
  <si>
    <t>27.0g</t>
    <phoneticPr fontId="19" type="noConversion"/>
  </si>
  <si>
    <t>22.0g</t>
    <phoneticPr fontId="19" type="noConversion"/>
  </si>
  <si>
    <t>海帶苗(乾裙帶菜)</t>
    <phoneticPr fontId="19" type="noConversion"/>
  </si>
  <si>
    <t>蔥花吉拿棒</t>
    <phoneticPr fontId="19" type="noConversion"/>
  </si>
  <si>
    <t>海帶絲</t>
    <phoneticPr fontId="19" type="noConversion"/>
  </si>
  <si>
    <t>紅麵線</t>
    <phoneticPr fontId="19" type="noConversion"/>
  </si>
  <si>
    <t>干絲</t>
    <phoneticPr fontId="19" type="noConversion"/>
  </si>
  <si>
    <t>新鮮豬肉(豬前腿肉)</t>
    <phoneticPr fontId="19" type="noConversion"/>
  </si>
  <si>
    <t>煮芡</t>
    <phoneticPr fontId="19" type="noConversion"/>
  </si>
  <si>
    <t>711.0K</t>
    <phoneticPr fontId="19" type="noConversion"/>
  </si>
  <si>
    <t xml:space="preserve"> 28.9g</t>
    <phoneticPr fontId="19" type="noConversion"/>
  </si>
  <si>
    <t>豆皮</t>
    <phoneticPr fontId="19" type="noConversion"/>
  </si>
  <si>
    <t>744.0K</t>
    <phoneticPr fontId="19" type="noConversion"/>
  </si>
  <si>
    <t>29.1g</t>
    <phoneticPr fontId="19" type="noConversion"/>
  </si>
  <si>
    <t>小黃瓜</t>
    <phoneticPr fontId="19" type="noConversion"/>
  </si>
  <si>
    <t>104.0g</t>
    <phoneticPr fontId="19" type="noConversion"/>
  </si>
  <si>
    <t xml:space="preserve">冬瓜 </t>
    <phoneticPr fontId="19" type="noConversion"/>
  </si>
  <si>
    <t xml:space="preserve">豆腐 </t>
    <phoneticPr fontId="19" type="noConversion"/>
  </si>
  <si>
    <t>718.0K</t>
    <phoneticPr fontId="19" type="noConversion"/>
  </si>
  <si>
    <t>28.8g</t>
    <phoneticPr fontId="19" type="noConversion"/>
  </si>
  <si>
    <t xml:space="preserve">星期一 </t>
    <phoneticPr fontId="19" type="noConversion"/>
  </si>
  <si>
    <t>玉米(塊)</t>
    <phoneticPr fontId="19" type="noConversion"/>
  </si>
  <si>
    <t>112年12月第四週菜單明細((新港國小-國華廠商)</t>
    <phoneticPr fontId="19" type="noConversion"/>
  </si>
  <si>
    <t>703.0K</t>
    <phoneticPr fontId="19" type="noConversion"/>
  </si>
  <si>
    <t xml:space="preserve">高麗菜 </t>
    <phoneticPr fontId="19" type="noConversion"/>
  </si>
  <si>
    <t>97..0g</t>
    <phoneticPr fontId="19" type="noConversion"/>
  </si>
  <si>
    <t>銀絲卷</t>
    <phoneticPr fontId="19" type="noConversion"/>
  </si>
  <si>
    <t>粿仔條</t>
    <phoneticPr fontId="19" type="noConversion"/>
  </si>
  <si>
    <t>715.0K</t>
    <phoneticPr fontId="19" type="noConversion"/>
  </si>
  <si>
    <t>什榖米</t>
    <phoneticPr fontId="19" type="noConversion"/>
  </si>
  <si>
    <t>司目魚排</t>
    <phoneticPr fontId="19" type="noConversion"/>
  </si>
  <si>
    <t>710.5K</t>
    <phoneticPr fontId="19" type="noConversion"/>
  </si>
  <si>
    <t>98..0g</t>
    <phoneticPr fontId="19" type="noConversion"/>
  </si>
  <si>
    <t>冷凍豬肉水餃</t>
    <phoneticPr fontId="19" type="noConversion"/>
  </si>
  <si>
    <t>香菇</t>
    <phoneticPr fontId="19" type="noConversion"/>
  </si>
  <si>
    <t>蛋(白殼)</t>
    <phoneticPr fontId="19" type="noConversion"/>
  </si>
  <si>
    <t xml:space="preserve">花瓜罐頭 </t>
    <phoneticPr fontId="19" type="noConversion"/>
  </si>
  <si>
    <t>103.0g</t>
    <phoneticPr fontId="19" type="noConversion"/>
  </si>
  <si>
    <t>紫菜(乾裙帶菜)</t>
    <phoneticPr fontId="19" type="noConversion"/>
  </si>
  <si>
    <t>包白菜</t>
    <phoneticPr fontId="19" type="noConversion"/>
  </si>
  <si>
    <t>716.0K</t>
    <phoneticPr fontId="19" type="noConversion"/>
  </si>
  <si>
    <t>菜頭</t>
    <phoneticPr fontId="19" type="noConversion"/>
  </si>
  <si>
    <t>新鮮肉丁(豬前腿肉)</t>
    <phoneticPr fontId="19" type="noConversion"/>
  </si>
  <si>
    <t>112年12月第五週菜單明細((新港國小-國華廠商)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</si>
</sst>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76" formatCode="0;_ "/>
    <numFmt numFmtId="177" formatCode="0;_쐀"/>
    <numFmt numFmtId="188" formatCode="&quot;1 月&quot;\ #\ &quot;日（六）&quot;"/>
    <numFmt numFmtId="189" formatCode="&quot;2 月&quot;\ #\ &quot;日（六）&quot;"/>
    <numFmt numFmtId="194" formatCode="&quot;3 月&quot;\ #\ &quot;日（六）&quot;"/>
    <numFmt numFmtId="202" formatCode="&quot;10 月&quot;\ #\ &quot;日（一）&quot;"/>
    <numFmt numFmtId="206" formatCode="&quot;11月&quot;\ #\ &quot;日（五）&quot;"/>
    <numFmt numFmtId="207" formatCode="&quot;11 月&quot;\ #\ &quot;日（一）&quot;"/>
    <numFmt numFmtId="208" formatCode="&quot;12 月&quot;\ #\ &quot;日（四）&quot;"/>
    <numFmt numFmtId="210" formatCode="&quot;10 月&quot;\ #\ &quot;日（二）&quot;"/>
    <numFmt numFmtId="220" formatCode="&quot;12 月&quot;\ #\ &quot;日（二）&quot;"/>
    <numFmt numFmtId="221" formatCode="&quot;12 月&quot;\ #\ &quot;日（三）&quot;"/>
    <numFmt numFmtId="222" formatCode="&quot;12 月&quot;\ #\ &quot;日（五）&quot;"/>
    <numFmt numFmtId="223" formatCode="&quot;12 月&quot;\ #\ &quot;日（一 ）&quot;"/>
    <numFmt numFmtId="224" formatCode="0.0"/>
  </numFmts>
  <fonts count="263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2"/>
      <name val="華康少女文字W3"/>
      <family val="3"/>
      <charset val="136"/>
    </font>
    <font>
      <sz val="20"/>
      <color indexed="8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16"/>
      <color indexed="8"/>
      <name val="新細明體"/>
      <family val="1"/>
      <charset val="136"/>
    </font>
    <font>
      <sz val="16"/>
      <name val="標楷體"/>
      <family val="4"/>
      <charset val="136"/>
    </font>
    <font>
      <sz val="14"/>
      <color indexed="8"/>
      <name val="新細明體"/>
      <family val="1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5"/>
      <name val="新細明體"/>
      <family val="1"/>
      <charset val="136"/>
    </font>
    <font>
      <sz val="14"/>
      <name val="新細明體"/>
      <family val="1"/>
      <charset val="136"/>
    </font>
    <font>
      <b/>
      <sz val="12"/>
      <name val="標楷體"/>
      <family val="4"/>
      <charset val="136"/>
    </font>
    <font>
      <sz val="18"/>
      <name val="新細明體"/>
      <family val="1"/>
      <charset val="136"/>
    </font>
    <font>
      <sz val="18"/>
      <color indexed="8"/>
      <name val="新細明體"/>
      <family val="1"/>
      <charset val="136"/>
    </font>
    <font>
      <b/>
      <sz val="16"/>
      <name val="標楷體"/>
      <family val="4"/>
      <charset val="136"/>
    </font>
    <font>
      <sz val="28"/>
      <name val="華康少女文字W3"/>
      <family val="3"/>
      <charset val="136"/>
    </font>
    <font>
      <sz val="36"/>
      <name val="標楷體"/>
      <family val="4"/>
      <charset val="136"/>
    </font>
    <font>
      <sz val="20"/>
      <color indexed="8"/>
      <name val="標楷體"/>
      <family val="4"/>
      <charset val="136"/>
    </font>
    <font>
      <b/>
      <sz val="18"/>
      <name val="標楷體"/>
      <family val="4"/>
      <charset val="136"/>
    </font>
    <font>
      <sz val="20"/>
      <name val="標楷體"/>
      <family val="4"/>
      <charset val="136"/>
    </font>
    <font>
      <sz val="18"/>
      <name val="標楷體"/>
      <family val="4"/>
      <charset val="136"/>
    </font>
    <font>
      <sz val="18"/>
      <color indexed="8"/>
      <name val="標楷體"/>
      <family val="4"/>
      <charset val="136"/>
    </font>
    <font>
      <sz val="14"/>
      <name val="標楷體"/>
      <family val="4"/>
      <charset val="136"/>
    </font>
    <font>
      <sz val="16"/>
      <color indexed="8"/>
      <name val="標楷體"/>
      <family val="4"/>
      <charset val="136"/>
    </font>
    <font>
      <sz val="22"/>
      <name val="新細明體"/>
      <family val="1"/>
      <charset val="136"/>
    </font>
    <font>
      <sz val="22"/>
      <name val="標楷體"/>
      <family val="4"/>
      <charset val="136"/>
    </font>
    <font>
      <b/>
      <sz val="24"/>
      <color indexed="10"/>
      <name val="標楷體"/>
      <family val="4"/>
      <charset val="136"/>
    </font>
    <font>
      <b/>
      <sz val="24"/>
      <color indexed="12"/>
      <name val="標楷體"/>
      <family val="4"/>
      <charset val="136"/>
    </font>
    <font>
      <b/>
      <sz val="24"/>
      <color indexed="20"/>
      <name val="標楷體"/>
      <family val="4"/>
      <charset val="136"/>
    </font>
    <font>
      <b/>
      <sz val="6"/>
      <name val="標楷體"/>
      <family val="4"/>
      <charset val="136"/>
    </font>
    <font>
      <sz val="34"/>
      <name val="新細明體"/>
      <family val="1"/>
      <charset val="136"/>
    </font>
    <font>
      <sz val="34"/>
      <name val="華康POP1體W7"/>
      <family val="1"/>
      <charset val="136"/>
    </font>
    <font>
      <b/>
      <sz val="28"/>
      <color indexed="10"/>
      <name val="標楷體"/>
      <family val="4"/>
      <charset val="136"/>
    </font>
    <font>
      <sz val="50"/>
      <name val="華康少女文字W3"/>
      <family val="3"/>
      <charset val="136"/>
    </font>
    <font>
      <sz val="50"/>
      <name val="新細明體"/>
      <family val="1"/>
      <charset val="136"/>
    </font>
    <font>
      <sz val="50"/>
      <name val="華康流隸體W5"/>
      <family val="1"/>
      <charset val="136"/>
    </font>
    <font>
      <sz val="35"/>
      <name val="新細明體"/>
      <family val="1"/>
      <charset val="136"/>
    </font>
    <font>
      <sz val="35"/>
      <name val="華康少女文字W3"/>
      <family val="3"/>
      <charset val="136"/>
    </font>
    <font>
      <sz val="125"/>
      <name val="華康少女文字W3"/>
      <family val="3"/>
      <charset val="136"/>
    </font>
    <font>
      <sz val="125"/>
      <name val="華康POP1體W7"/>
      <family val="1"/>
      <charset val="136"/>
    </font>
    <font>
      <sz val="125"/>
      <name val="新細明體"/>
      <family val="1"/>
      <charset val="136"/>
    </font>
    <font>
      <b/>
      <sz val="125"/>
      <color indexed="20"/>
      <name val="標楷體"/>
      <family val="4"/>
      <charset val="136"/>
    </font>
    <font>
      <b/>
      <i/>
      <sz val="90"/>
      <color indexed="10"/>
      <name val="標楷體"/>
      <family val="4"/>
      <charset val="136"/>
    </font>
    <font>
      <b/>
      <sz val="90"/>
      <color indexed="20"/>
      <name val="標楷體"/>
      <family val="4"/>
      <charset val="136"/>
    </font>
    <font>
      <b/>
      <sz val="25"/>
      <name val="標楷體"/>
      <family val="4"/>
      <charset val="136"/>
    </font>
    <font>
      <b/>
      <sz val="25"/>
      <name val="細明體"/>
      <family val="3"/>
      <charset val="136"/>
    </font>
    <font>
      <sz val="100"/>
      <name val="華康少女文字W3"/>
      <family val="3"/>
      <charset val="136"/>
    </font>
    <font>
      <sz val="100"/>
      <name val="新細明體"/>
      <family val="1"/>
      <charset val="136"/>
    </font>
    <font>
      <sz val="100"/>
      <name val="華康流隸體W5"/>
      <family val="1"/>
      <charset val="136"/>
    </font>
    <font>
      <b/>
      <sz val="150"/>
      <name val="標楷體"/>
      <family val="4"/>
      <charset val="136"/>
    </font>
    <font>
      <sz val="30"/>
      <name val="標楷體"/>
      <family val="4"/>
      <charset val="136"/>
    </font>
    <font>
      <sz val="22"/>
      <name val="華康POP1體W7"/>
      <family val="1"/>
      <charset val="136"/>
    </font>
    <font>
      <sz val="22"/>
      <name val="華康少女文字W3"/>
      <family val="3"/>
      <charset val="136"/>
    </font>
    <font>
      <sz val="125"/>
      <name val="標楷體"/>
      <family val="4"/>
      <charset val="136"/>
    </font>
    <font>
      <sz val="28"/>
      <name val="標楷體"/>
      <family val="4"/>
      <charset val="136"/>
    </font>
    <font>
      <sz val="100"/>
      <name val="標楷體"/>
      <family val="4"/>
      <charset val="136"/>
    </font>
    <font>
      <sz val="23"/>
      <color indexed="8"/>
      <name val="標楷體"/>
      <family val="4"/>
      <charset val="136"/>
    </font>
    <font>
      <sz val="19"/>
      <color indexed="8"/>
      <name val="標楷體"/>
      <family val="4"/>
      <charset val="136"/>
    </font>
    <font>
      <sz val="21"/>
      <name val="標楷體"/>
      <family val="4"/>
      <charset val="136"/>
    </font>
    <font>
      <sz val="21"/>
      <color indexed="8"/>
      <name val="標楷體"/>
      <family val="4"/>
      <charset val="136"/>
    </font>
    <font>
      <sz val="21"/>
      <color indexed="8"/>
      <name val="標楷體"/>
      <family val="4"/>
      <charset val="136"/>
    </font>
    <font>
      <sz val="19"/>
      <name val="標楷體"/>
      <family val="4"/>
      <charset val="136"/>
    </font>
    <font>
      <sz val="23"/>
      <name val="標楷體"/>
      <family val="4"/>
      <charset val="136"/>
    </font>
    <font>
      <sz val="232"/>
      <color indexed="8"/>
      <name val="標楷體"/>
      <family val="4"/>
      <charset val="136"/>
    </font>
    <font>
      <sz val="232"/>
      <name val="標楷體"/>
      <family val="4"/>
      <charset val="136"/>
    </font>
    <font>
      <sz val="21"/>
      <color indexed="8"/>
      <name val="新細明體"/>
      <family val="1"/>
      <charset val="136"/>
    </font>
    <font>
      <sz val="25"/>
      <name val="標楷體"/>
      <family val="4"/>
      <charset val="136"/>
    </font>
    <font>
      <b/>
      <sz val="125"/>
      <color indexed="14"/>
      <name val="標楷體"/>
      <family val="4"/>
      <charset val="136"/>
    </font>
    <font>
      <b/>
      <sz val="125"/>
      <color indexed="60"/>
      <name val="標楷體"/>
      <family val="4"/>
      <charset val="136"/>
    </font>
    <font>
      <b/>
      <sz val="125"/>
      <color indexed="10"/>
      <name val="標楷體"/>
      <family val="4"/>
      <charset val="136"/>
    </font>
    <font>
      <b/>
      <u val="double"/>
      <sz val="125"/>
      <color indexed="8"/>
      <name val="標楷體"/>
      <family val="4"/>
      <charset val="136"/>
    </font>
    <font>
      <b/>
      <sz val="125"/>
      <color indexed="14"/>
      <name val="標楷體"/>
      <family val="4"/>
      <charset val="136"/>
    </font>
    <font>
      <b/>
      <sz val="125"/>
      <color indexed="10"/>
      <name val="標楷體"/>
      <family val="4"/>
      <charset val="136"/>
    </font>
    <font>
      <b/>
      <sz val="80"/>
      <color indexed="10"/>
      <name val="標楷體"/>
      <family val="4"/>
      <charset val="136"/>
    </font>
    <font>
      <b/>
      <sz val="80"/>
      <color indexed="10"/>
      <name val="標楷體"/>
      <family val="4"/>
      <charset val="136"/>
    </font>
    <font>
      <b/>
      <sz val="60"/>
      <color indexed="10"/>
      <name val="標楷體"/>
      <family val="4"/>
      <charset val="136"/>
    </font>
    <font>
      <b/>
      <sz val="80"/>
      <color indexed="14"/>
      <name val="標楷體"/>
      <family val="4"/>
      <charset val="136"/>
    </font>
    <font>
      <sz val="24"/>
      <color indexed="8"/>
      <name val="新細明體"/>
      <family val="1"/>
      <charset val="136"/>
    </font>
    <font>
      <sz val="7"/>
      <name val="新細明體"/>
      <family val="1"/>
      <charset val="136"/>
    </font>
    <font>
      <sz val="10"/>
      <name val="Arial"/>
      <family val="2"/>
    </font>
    <font>
      <sz val="10"/>
      <name val="細明體"/>
      <family val="3"/>
      <charset val="136"/>
    </font>
    <font>
      <sz val="11"/>
      <color indexed="10"/>
      <name val="華康相撲體(P)"/>
      <family val="1"/>
      <charset val="136"/>
    </font>
    <font>
      <sz val="13"/>
      <color indexed="10"/>
      <name val="華康相撲體(P)"/>
      <family val="1"/>
      <charset val="136"/>
    </font>
    <font>
      <sz val="8"/>
      <name val="Arial"/>
      <family val="2"/>
    </font>
    <font>
      <sz val="8"/>
      <name val="細明體"/>
      <family val="3"/>
      <charset val="136"/>
    </font>
    <font>
      <sz val="8"/>
      <color indexed="10"/>
      <name val="Arial"/>
      <family val="2"/>
    </font>
    <font>
      <sz val="8"/>
      <color indexed="10"/>
      <name val="細明體"/>
      <family val="3"/>
      <charset val="136"/>
    </font>
    <font>
      <b/>
      <sz val="16"/>
      <name val="新細明體"/>
      <family val="1"/>
      <charset val="136"/>
    </font>
    <font>
      <sz val="22"/>
      <color indexed="8"/>
      <name val="新細明體"/>
      <family val="1"/>
      <charset val="136"/>
    </font>
    <font>
      <sz val="24"/>
      <name val="新細明體"/>
      <family val="1"/>
      <charset val="136"/>
    </font>
    <font>
      <sz val="20"/>
      <name val="華康勘亭流"/>
      <family val="4"/>
      <charset val="136"/>
    </font>
    <font>
      <b/>
      <sz val="18"/>
      <name val="新細明體"/>
      <family val="1"/>
      <charset val="136"/>
    </font>
    <font>
      <sz val="22"/>
      <color indexed="10"/>
      <name val="新細明體"/>
      <family val="1"/>
      <charset val="136"/>
    </font>
    <font>
      <u/>
      <sz val="12"/>
      <color theme="10"/>
      <name val="新細明體"/>
      <family val="1"/>
      <charset val="136"/>
    </font>
    <font>
      <sz val="14"/>
      <color rgb="FF333300"/>
      <name val="新細明體"/>
      <family val="1"/>
      <charset val="136"/>
    </font>
    <font>
      <sz val="12"/>
      <color rgb="FF333300"/>
      <name val="新細明體"/>
      <family val="1"/>
      <charset val="136"/>
    </font>
    <font>
      <b/>
      <sz val="14"/>
      <color theme="0"/>
      <name val="標楷體"/>
      <family val="4"/>
      <charset val="136"/>
    </font>
    <font>
      <sz val="20"/>
      <color theme="1"/>
      <name val="標楷體"/>
      <family val="4"/>
      <charset val="136"/>
    </font>
    <font>
      <sz val="18"/>
      <color rgb="FF333300"/>
      <name val="標楷體"/>
      <family val="4"/>
      <charset val="136"/>
    </font>
    <font>
      <sz val="18"/>
      <color theme="0"/>
      <name val="標楷體"/>
      <family val="4"/>
      <charset val="136"/>
    </font>
    <font>
      <sz val="16"/>
      <color theme="1"/>
      <name val="標楷體"/>
      <family val="4"/>
      <charset val="136"/>
    </font>
    <font>
      <sz val="18"/>
      <color theme="1"/>
      <name val="標楷體"/>
      <family val="4"/>
      <charset val="136"/>
    </font>
    <font>
      <sz val="14"/>
      <color theme="1"/>
      <name val="新細明體"/>
      <family val="1"/>
      <charset val="136"/>
    </font>
    <font>
      <sz val="12"/>
      <color theme="1"/>
      <name val="新細明體"/>
      <family val="1"/>
      <charset val="136"/>
    </font>
    <font>
      <sz val="22"/>
      <color theme="0"/>
      <name val="標楷體"/>
      <family val="4"/>
      <charset val="136"/>
    </font>
    <font>
      <sz val="20"/>
      <color theme="0"/>
      <name val="標楷體"/>
      <family val="4"/>
      <charset val="136"/>
    </font>
    <font>
      <sz val="16"/>
      <color theme="0"/>
      <name val="標楷體"/>
      <family val="4"/>
      <charset val="136"/>
    </font>
    <font>
      <sz val="23"/>
      <color theme="1"/>
      <name val="標楷體"/>
      <family val="4"/>
      <charset val="136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24"/>
      <color theme="1"/>
      <name val="新細明體"/>
      <family val="1"/>
      <charset val="136"/>
      <scheme val="minor"/>
    </font>
    <font>
      <sz val="12"/>
      <color rgb="FF666666"/>
      <name val="華康POP1體W5"/>
      <family val="5"/>
      <charset val="136"/>
    </font>
    <font>
      <b/>
      <sz val="12"/>
      <color rgb="FF666666"/>
      <name val="華康POP1體W5"/>
      <family val="5"/>
      <charset val="136"/>
    </font>
    <font>
      <sz val="28"/>
      <color rgb="FF006600"/>
      <name val="華康少女文字W3"/>
      <family val="3"/>
      <charset val="136"/>
    </font>
    <font>
      <sz val="12"/>
      <color rgb="FF800080"/>
      <name val="華康少女文字W3"/>
      <family val="3"/>
      <charset val="136"/>
    </font>
    <font>
      <sz val="28"/>
      <color rgb="FF339933"/>
      <name val="華康少女文字W3"/>
      <family val="3"/>
      <charset val="136"/>
    </font>
    <font>
      <sz val="9"/>
      <color rgb="FF747474"/>
      <name val="Century Gothic"/>
      <family val="2"/>
    </font>
    <font>
      <sz val="28"/>
      <color rgb="FF339933"/>
      <name val="新細明體"/>
      <family val="1"/>
      <charset val="136"/>
    </font>
    <font>
      <sz val="12"/>
      <color rgb="FF800080"/>
      <name val="新細明體"/>
      <family val="1"/>
      <charset val="136"/>
    </font>
    <font>
      <b/>
      <sz val="20"/>
      <color theme="1" tint="0.34998626667073579"/>
      <name val="標楷體"/>
      <family val="4"/>
      <charset val="136"/>
    </font>
    <font>
      <sz val="20"/>
      <color theme="1" tint="0.34998626667073579"/>
      <name val="華康少女文字W3"/>
      <family val="3"/>
      <charset val="136"/>
    </font>
    <font>
      <b/>
      <sz val="35"/>
      <color theme="1"/>
      <name val="標楷體"/>
      <family val="4"/>
      <charset val="136"/>
    </font>
    <font>
      <b/>
      <sz val="25"/>
      <color theme="1"/>
      <name val="標楷體"/>
      <family val="4"/>
      <charset val="136"/>
    </font>
    <font>
      <b/>
      <sz val="25"/>
      <color theme="1" tint="0.34998626667073579"/>
      <name val="標楷體"/>
      <family val="4"/>
      <charset val="136"/>
    </font>
    <font>
      <sz val="25"/>
      <color theme="1" tint="0.34998626667073579"/>
      <name val="新細明體"/>
      <family val="1"/>
      <charset val="136"/>
    </font>
    <font>
      <sz val="25"/>
      <color theme="1" tint="0.34998626667073579"/>
      <name val="華康少女文字W3"/>
      <family val="3"/>
      <charset val="136"/>
    </font>
    <font>
      <b/>
      <sz val="32"/>
      <color theme="0"/>
      <name val="標楷體"/>
      <family val="4"/>
      <charset val="136"/>
    </font>
    <font>
      <sz val="13"/>
      <color theme="1"/>
      <name val="標楷體"/>
      <family val="4"/>
      <charset val="136"/>
    </font>
    <font>
      <b/>
      <sz val="20"/>
      <color theme="1"/>
      <name val="標楷體"/>
      <family val="4"/>
      <charset val="136"/>
    </font>
    <font>
      <b/>
      <sz val="90"/>
      <color theme="1"/>
      <name val="標楷體"/>
      <family val="4"/>
      <charset val="136"/>
    </font>
    <font>
      <b/>
      <sz val="35"/>
      <color theme="1" tint="0.34998626667073579"/>
      <name val="標楷體"/>
      <family val="4"/>
      <charset val="136"/>
    </font>
    <font>
      <sz val="35"/>
      <color theme="1" tint="0.34998626667073579"/>
      <name val="華康少女文字W3"/>
      <family val="3"/>
      <charset val="136"/>
    </font>
    <font>
      <sz val="35"/>
      <color rgb="FF000000"/>
      <name val="Arial"/>
      <family val="2"/>
    </font>
    <font>
      <sz val="35"/>
      <color theme="1" tint="0.34998626667073579"/>
      <name val="新細明體"/>
      <family val="1"/>
      <charset val="136"/>
    </font>
    <font>
      <b/>
      <sz val="35"/>
      <color theme="0"/>
      <name val="標楷體"/>
      <family val="4"/>
      <charset val="136"/>
    </font>
    <font>
      <sz val="20"/>
      <color rgb="FF333300"/>
      <name val="新細明體"/>
      <family val="1"/>
      <charset val="136"/>
    </font>
    <font>
      <sz val="125"/>
      <color rgb="FF000000"/>
      <name val="Arial"/>
      <family val="2"/>
    </font>
    <font>
      <sz val="125"/>
      <color rgb="FF006600"/>
      <name val="華康少女文字W3"/>
      <family val="3"/>
      <charset val="136"/>
    </font>
    <font>
      <sz val="125"/>
      <color rgb="FF800080"/>
      <name val="華康少女文字W3"/>
      <family val="3"/>
      <charset val="136"/>
    </font>
    <font>
      <sz val="125"/>
      <color rgb="FF339933"/>
      <name val="華康少女文字W3"/>
      <family val="3"/>
      <charset val="136"/>
    </font>
    <font>
      <sz val="125"/>
      <color rgb="FF747474"/>
      <name val="Century Gothic"/>
      <family val="2"/>
    </font>
    <font>
      <sz val="125"/>
      <color rgb="FF339933"/>
      <name val="新細明體"/>
      <family val="1"/>
      <charset val="136"/>
    </font>
    <font>
      <sz val="125"/>
      <color rgb="FF800080"/>
      <name val="新細明體"/>
      <family val="1"/>
      <charset val="136"/>
    </font>
    <font>
      <b/>
      <sz val="72"/>
      <color theme="1"/>
      <name val="標楷體"/>
      <family val="4"/>
      <charset val="136"/>
    </font>
    <font>
      <sz val="34"/>
      <color rgb="FF000000"/>
      <name val="Arial"/>
      <family val="2"/>
    </font>
    <font>
      <sz val="20"/>
      <color rgb="FF000000"/>
      <name val="Arial"/>
      <family val="2"/>
    </font>
    <font>
      <sz val="25"/>
      <color rgb="FF000000"/>
      <name val="Arial"/>
      <family val="2"/>
    </font>
    <font>
      <b/>
      <sz val="88"/>
      <color theme="1"/>
      <name val="標楷體"/>
      <family val="4"/>
      <charset val="136"/>
    </font>
    <font>
      <b/>
      <sz val="125"/>
      <color theme="1"/>
      <name val="標楷體"/>
      <family val="4"/>
      <charset val="136"/>
    </font>
    <font>
      <sz val="22"/>
      <color rgb="FF800080"/>
      <name val="華康少女文字W3"/>
      <family val="3"/>
      <charset val="136"/>
    </font>
    <font>
      <sz val="35"/>
      <color theme="1" tint="0.34998626667073579"/>
      <name val="標楷體"/>
      <family val="4"/>
      <charset val="136"/>
    </font>
    <font>
      <sz val="21"/>
      <color theme="1"/>
      <name val="標楷體"/>
      <family val="4"/>
      <charset val="136"/>
    </font>
    <font>
      <sz val="21"/>
      <color theme="0"/>
      <name val="標楷體"/>
      <family val="4"/>
      <charset val="136"/>
    </font>
    <font>
      <sz val="19"/>
      <color theme="1"/>
      <name val="標楷體"/>
      <family val="4"/>
      <charset val="136"/>
    </font>
    <font>
      <sz val="18"/>
      <color rgb="FF0000FF"/>
      <name val="新細明體"/>
      <family val="1"/>
      <charset val="136"/>
    </font>
    <font>
      <sz val="18"/>
      <color rgb="FFC00000"/>
      <name val="新細明體"/>
      <family val="1"/>
      <charset val="136"/>
    </font>
    <font>
      <sz val="18"/>
      <color rgb="FF7030A0"/>
      <name val="新細明體"/>
      <family val="1"/>
      <charset val="136"/>
    </font>
    <font>
      <sz val="18"/>
      <color rgb="FF0000FF"/>
      <name val="標楷體"/>
      <family val="4"/>
      <charset val="136"/>
    </font>
    <font>
      <sz val="18"/>
      <color rgb="FFC00000"/>
      <name val="標楷體"/>
      <family val="4"/>
      <charset val="136"/>
    </font>
    <font>
      <sz val="18"/>
      <color rgb="FF7030A0"/>
      <name val="標楷體"/>
      <family val="4"/>
      <charset val="136"/>
    </font>
    <font>
      <sz val="18"/>
      <color rgb="FFFF0000"/>
      <name val="新細明體"/>
      <family val="1"/>
      <charset val="136"/>
    </font>
    <font>
      <sz val="21"/>
      <color theme="1"/>
      <name val="新細明體"/>
      <family val="1"/>
      <charset val="136"/>
    </font>
    <font>
      <b/>
      <sz val="65"/>
      <color theme="1"/>
      <name val="標楷體"/>
      <family val="4"/>
      <charset val="136"/>
    </font>
    <font>
      <sz val="125"/>
      <color rgb="FF006600"/>
      <name val="標楷體"/>
      <family val="4"/>
      <charset val="136"/>
    </font>
    <font>
      <sz val="125"/>
      <color rgb="FF800080"/>
      <name val="標楷體"/>
      <family val="4"/>
      <charset val="136"/>
    </font>
    <font>
      <b/>
      <sz val="28"/>
      <color theme="0"/>
      <name val="標楷體"/>
      <family val="4"/>
      <charset val="136"/>
    </font>
    <font>
      <sz val="20"/>
      <color theme="1"/>
      <name val="新細明體"/>
      <family val="1"/>
      <charset val="136"/>
    </font>
    <font>
      <sz val="20"/>
      <color rgb="FFFF0000"/>
      <name val="新細明體"/>
      <family val="1"/>
      <charset val="136"/>
    </font>
    <font>
      <sz val="22"/>
      <color theme="1"/>
      <name val="新細明體"/>
      <family val="1"/>
      <charset val="136"/>
    </font>
    <font>
      <sz val="22"/>
      <color rgb="FFFF0000"/>
      <name val="新細明體"/>
      <family val="1"/>
      <charset val="136"/>
    </font>
    <font>
      <sz val="24"/>
      <color theme="1"/>
      <name val="新細明體"/>
      <family val="1"/>
      <charset val="136"/>
    </font>
    <font>
      <sz val="22"/>
      <color rgb="FF0000FF"/>
      <name val="新細明體"/>
      <family val="1"/>
      <charset val="136"/>
    </font>
    <font>
      <sz val="13"/>
      <color theme="1"/>
      <name val="新細明體"/>
      <family val="1"/>
      <charset val="136"/>
    </font>
    <font>
      <sz val="72"/>
      <color rgb="FFFF00FF"/>
      <name val="華康魏碑體"/>
      <family val="3"/>
      <charset val="136"/>
    </font>
    <font>
      <sz val="24"/>
      <color theme="9" tint="-0.499984740745262"/>
      <name val="華康行書體(P)"/>
      <family val="1"/>
      <charset val="136"/>
    </font>
    <font>
      <sz val="22"/>
      <color theme="9" tint="-0.499984740745262"/>
      <name val="華康行書體(P)"/>
      <family val="1"/>
      <charset val="136"/>
    </font>
    <font>
      <b/>
      <sz val="125"/>
      <color rgb="FFD60093"/>
      <name val="標楷體"/>
      <family val="4"/>
      <charset val="136"/>
    </font>
    <font>
      <b/>
      <sz val="125"/>
      <color rgb="FF320DED"/>
      <name val="標楷體"/>
      <family val="4"/>
      <charset val="136"/>
    </font>
    <font>
      <b/>
      <sz val="125"/>
      <color rgb="FFCC00FF"/>
      <name val="標楷體"/>
      <family val="4"/>
      <charset val="136"/>
    </font>
    <font>
      <b/>
      <sz val="125"/>
      <color rgb="FF336600"/>
      <name val="標楷體"/>
      <family val="4"/>
      <charset val="136"/>
    </font>
    <font>
      <b/>
      <sz val="125"/>
      <color theme="9" tint="-0.499984740745262"/>
      <name val="標楷體"/>
      <family val="4"/>
      <charset val="136"/>
    </font>
    <font>
      <b/>
      <sz val="125"/>
      <color rgb="FFFF00FF"/>
      <name val="標楷體"/>
      <family val="4"/>
      <charset val="136"/>
    </font>
    <font>
      <b/>
      <sz val="125"/>
      <color rgb="FF339933"/>
      <name val="標楷體"/>
      <family val="4"/>
      <charset val="136"/>
    </font>
    <font>
      <b/>
      <sz val="125"/>
      <color rgb="FF006600"/>
      <name val="標楷體"/>
      <family val="4"/>
      <charset val="136"/>
    </font>
    <font>
      <b/>
      <sz val="125"/>
      <color rgb="FFFF0000"/>
      <name val="標楷體"/>
      <family val="4"/>
      <charset val="136"/>
    </font>
    <font>
      <b/>
      <sz val="125"/>
      <color rgb="FFEA1414"/>
      <name val="標楷體"/>
      <family val="4"/>
      <charset val="136"/>
    </font>
    <font>
      <b/>
      <sz val="125"/>
      <color rgb="FF800080"/>
      <name val="標楷體"/>
      <family val="4"/>
      <charset val="136"/>
    </font>
    <font>
      <b/>
      <sz val="200"/>
      <color theme="1"/>
      <name val="標楷體"/>
      <family val="4"/>
      <charset val="136"/>
    </font>
    <font>
      <b/>
      <sz val="110"/>
      <color theme="1"/>
      <name val="標楷體"/>
      <family val="4"/>
      <charset val="136"/>
    </font>
    <font>
      <b/>
      <sz val="100"/>
      <color theme="1"/>
      <name val="標楷體"/>
      <family val="4"/>
      <charset val="136"/>
    </font>
    <font>
      <b/>
      <sz val="30"/>
      <color theme="1"/>
      <name val="標楷體"/>
      <family val="4"/>
      <charset val="136"/>
    </font>
    <font>
      <b/>
      <sz val="100"/>
      <color rgb="FF000099"/>
      <name val="標楷體"/>
      <family val="4"/>
      <charset val="136"/>
    </font>
    <font>
      <b/>
      <sz val="125"/>
      <color rgb="FF002060"/>
      <name val="標楷體"/>
      <family val="4"/>
      <charset val="136"/>
    </font>
    <font>
      <b/>
      <sz val="125"/>
      <color theme="0"/>
      <name val="標楷體"/>
      <family val="4"/>
      <charset val="136"/>
    </font>
    <font>
      <b/>
      <sz val="135"/>
      <color rgb="FF336600"/>
      <name val="標楷體"/>
      <family val="4"/>
      <charset val="136"/>
    </font>
    <font>
      <b/>
      <sz val="125"/>
      <color rgb="FFC00000"/>
      <name val="標楷體"/>
      <family val="4"/>
      <charset val="136"/>
    </font>
    <font>
      <b/>
      <sz val="125"/>
      <color rgb="FF7030A0"/>
      <name val="標楷體"/>
      <family val="4"/>
      <charset val="136"/>
    </font>
    <font>
      <b/>
      <sz val="125"/>
      <color rgb="FF3333FF"/>
      <name val="標楷體"/>
      <family val="4"/>
      <charset val="136"/>
    </font>
    <font>
      <b/>
      <sz val="160"/>
      <color theme="1"/>
      <name val="標楷體"/>
      <family val="4"/>
      <charset val="136"/>
    </font>
    <font>
      <b/>
      <sz val="28"/>
      <color rgb="FF000000"/>
      <name val="細明體"/>
      <family val="3"/>
      <charset val="136"/>
    </font>
    <font>
      <b/>
      <sz val="28"/>
      <color rgb="FFFF0000"/>
      <name val="Times New Roman"/>
      <family val="1"/>
    </font>
    <font>
      <b/>
      <sz val="65"/>
      <color rgb="FFFF0D5E"/>
      <name val="標楷體"/>
      <family val="4"/>
      <charset val="136"/>
    </font>
    <font>
      <b/>
      <sz val="28"/>
      <color rgb="FFFF0000"/>
      <name val="標楷體"/>
      <family val="4"/>
      <charset val="136"/>
    </font>
    <font>
      <b/>
      <sz val="65"/>
      <color theme="5" tint="-0.249977111117893"/>
      <name val="標楷體"/>
      <family val="4"/>
      <charset val="136"/>
    </font>
    <font>
      <b/>
      <sz val="125"/>
      <color rgb="FF993300"/>
      <name val="標楷體"/>
      <family val="4"/>
      <charset val="136"/>
    </font>
    <font>
      <b/>
      <sz val="125"/>
      <color rgb="FFFF0D5E"/>
      <name val="標楷體"/>
      <family val="4"/>
      <charset val="136"/>
    </font>
    <font>
      <b/>
      <u/>
      <sz val="160"/>
      <color rgb="FF993300"/>
      <name val="標楷體"/>
      <family val="4"/>
      <charset val="136"/>
    </font>
    <font>
      <b/>
      <sz val="160"/>
      <color rgb="FF993300"/>
      <name val="標楷體"/>
      <family val="4"/>
      <charset val="136"/>
    </font>
    <font>
      <sz val="22"/>
      <color rgb="FF040C28"/>
      <name val="Arial"/>
      <family val="2"/>
    </font>
    <font>
      <sz val="22"/>
      <color rgb="FF339933"/>
      <name val="華康少女文字W3"/>
      <family val="3"/>
      <charset val="136"/>
    </font>
    <font>
      <b/>
      <sz val="90"/>
      <color rgb="FF7030A0"/>
      <name val="標楷體"/>
      <family val="4"/>
      <charset val="136"/>
    </font>
    <font>
      <b/>
      <i/>
      <sz val="90"/>
      <color rgb="FF7030A0"/>
      <name val="標楷體"/>
      <family val="4"/>
      <charset val="136"/>
    </font>
    <font>
      <b/>
      <sz val="70"/>
      <color rgb="FF800080"/>
      <name val="標楷體"/>
      <family val="4"/>
      <charset val="136"/>
    </font>
    <font>
      <b/>
      <sz val="30"/>
      <color rgb="FF800080"/>
      <name val="標楷體"/>
      <family val="4"/>
      <charset val="136"/>
    </font>
    <font>
      <b/>
      <sz val="90"/>
      <color rgb="FF006600"/>
      <name val="標楷體"/>
      <family val="4"/>
      <charset val="136"/>
    </font>
    <font>
      <b/>
      <sz val="90"/>
      <color rgb="FF336600"/>
      <name val="標楷體"/>
      <family val="4"/>
      <charset val="136"/>
    </font>
    <font>
      <b/>
      <sz val="70"/>
      <color rgb="FF006600"/>
      <name val="標楷體"/>
      <family val="4"/>
      <charset val="136"/>
    </font>
    <font>
      <b/>
      <sz val="28"/>
      <color rgb="FF339933"/>
      <name val="標楷體"/>
      <family val="4"/>
      <charset val="136"/>
    </font>
    <font>
      <b/>
      <sz val="90"/>
      <color rgb="FFFF00FF"/>
      <name val="標楷體"/>
      <family val="4"/>
      <charset val="136"/>
    </font>
    <font>
      <b/>
      <sz val="90"/>
      <color rgb="FFCC00FF"/>
      <name val="標楷體"/>
      <family val="4"/>
      <charset val="136"/>
    </font>
    <font>
      <b/>
      <sz val="70"/>
      <color rgb="FFFF00FF"/>
      <name val="標楷體"/>
      <family val="4"/>
      <charset val="136"/>
    </font>
    <font>
      <b/>
      <sz val="30"/>
      <color theme="9" tint="-0.499984740745262"/>
      <name val="標楷體"/>
      <family val="4"/>
      <charset val="136"/>
    </font>
    <font>
      <b/>
      <sz val="90"/>
      <color rgb="FF6600CC"/>
      <name val="標楷體"/>
      <family val="4"/>
      <charset val="136"/>
    </font>
    <font>
      <b/>
      <sz val="90"/>
      <color rgb="FF3333FF"/>
      <name val="標楷體"/>
      <family val="4"/>
      <charset val="136"/>
    </font>
    <font>
      <b/>
      <i/>
      <sz val="90"/>
      <color rgb="FF6600CC"/>
      <name val="標楷體"/>
      <family val="4"/>
      <charset val="136"/>
    </font>
    <font>
      <b/>
      <sz val="70"/>
      <color rgb="FF0000FF"/>
      <name val="標楷體"/>
      <family val="4"/>
      <charset val="136"/>
    </font>
    <font>
      <b/>
      <sz val="30"/>
      <color rgb="FF7030A0"/>
      <name val="標楷體"/>
      <family val="4"/>
      <charset val="136"/>
    </font>
    <font>
      <b/>
      <i/>
      <sz val="90"/>
      <color rgb="FFFF0000"/>
      <name val="標楷體"/>
      <family val="4"/>
      <charset val="136"/>
    </font>
    <font>
      <b/>
      <i/>
      <sz val="90"/>
      <color rgb="FFEA1414"/>
      <name val="標楷體"/>
      <family val="4"/>
      <charset val="136"/>
    </font>
    <font>
      <b/>
      <sz val="70"/>
      <color rgb="FFD60093"/>
      <name val="標楷體"/>
      <family val="4"/>
      <charset val="136"/>
    </font>
    <font>
      <b/>
      <i/>
      <sz val="34"/>
      <color rgb="FFFF0000"/>
      <name val="標楷體"/>
      <family val="4"/>
      <charset val="136"/>
    </font>
    <font>
      <b/>
      <sz val="50"/>
      <color rgb="FF000099"/>
      <name val="標楷體"/>
      <family val="4"/>
      <charset val="136"/>
    </font>
    <font>
      <b/>
      <sz val="70"/>
      <color theme="1"/>
      <name val="標楷體"/>
      <family val="4"/>
      <charset val="136"/>
    </font>
    <font>
      <b/>
      <sz val="30"/>
      <color rgb="FF002060"/>
      <name val="標楷體"/>
      <family val="4"/>
      <charset val="136"/>
    </font>
    <font>
      <b/>
      <sz val="52"/>
      <color theme="1"/>
      <name val="標楷體"/>
      <family val="4"/>
      <charset val="136"/>
    </font>
    <font>
      <b/>
      <sz val="50"/>
      <color theme="1"/>
      <name val="標楷體"/>
      <family val="4"/>
      <charset val="136"/>
    </font>
    <font>
      <b/>
      <sz val="90"/>
      <color rgb="FF800080"/>
      <name val="標楷體"/>
      <family val="4"/>
      <charset val="136"/>
    </font>
    <font>
      <b/>
      <i/>
      <sz val="90"/>
      <color rgb="FF800080"/>
      <name val="標楷體"/>
      <family val="4"/>
      <charset val="136"/>
    </font>
    <font>
      <b/>
      <i/>
      <sz val="90"/>
      <color rgb="FF3333FF"/>
      <name val="標楷體"/>
      <family val="4"/>
      <charset val="136"/>
    </font>
    <font>
      <b/>
      <sz val="90"/>
      <color rgb="FF0000FF"/>
      <name val="標楷體"/>
      <family val="4"/>
      <charset val="136"/>
    </font>
    <font>
      <b/>
      <sz val="28"/>
      <color rgb="FFC00000"/>
      <name val="標楷體"/>
      <family val="4"/>
      <charset val="136"/>
    </font>
    <font>
      <b/>
      <sz val="30"/>
      <color theme="0"/>
      <name val="標楷體"/>
      <family val="4"/>
      <charset val="136"/>
    </font>
    <font>
      <b/>
      <i/>
      <sz val="34"/>
      <color theme="0"/>
      <name val="標楷體"/>
      <family val="4"/>
      <charset val="136"/>
    </font>
    <font>
      <b/>
      <sz val="20"/>
      <color rgb="FF000000"/>
      <name val="細明體"/>
      <family val="3"/>
      <charset val="136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9"/>
      </patternFill>
    </fill>
    <fill>
      <patternFill patternType="solid">
        <fgColor rgb="FF92D050"/>
        <bgColor indexed="64"/>
      </patternFill>
    </fill>
    <fill>
      <patternFill patternType="solid">
        <fgColor rgb="FFFFCCFF"/>
        <bgColor indexed="29"/>
      </patternFill>
    </fill>
    <fill>
      <patternFill patternType="solid">
        <fgColor rgb="FFCCFFCC"/>
        <bgColor indexed="29"/>
      </patternFill>
    </fill>
    <fill>
      <patternFill patternType="solid">
        <fgColor rgb="FFFFC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AD35B"/>
        <bgColor indexed="64"/>
      </patternFill>
    </fill>
  </fills>
  <borders count="190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medium">
        <color indexed="64"/>
      </bottom>
      <diagonal/>
    </border>
    <border>
      <left style="thin">
        <color indexed="5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59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9"/>
      </top>
      <bottom/>
      <diagonal/>
    </border>
    <border>
      <left/>
      <right/>
      <top/>
      <bottom style="medium">
        <color indexed="59"/>
      </bottom>
      <diagonal/>
    </border>
    <border>
      <left style="medium">
        <color indexed="64"/>
      </left>
      <right style="thin">
        <color indexed="59"/>
      </right>
      <top/>
      <bottom/>
      <diagonal/>
    </border>
    <border>
      <left style="medium">
        <color indexed="64"/>
      </left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59"/>
      </right>
      <top style="medium">
        <color indexed="64"/>
      </top>
      <bottom/>
      <diagonal/>
    </border>
    <border>
      <left style="thin">
        <color indexed="59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5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medium">
        <color indexed="64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59"/>
      </left>
      <right style="medium">
        <color indexed="64"/>
      </right>
      <top style="medium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medium">
        <color indexed="64"/>
      </right>
      <top/>
      <bottom style="thin">
        <color indexed="59"/>
      </bottom>
      <diagonal/>
    </border>
    <border>
      <left style="medium">
        <color indexed="64"/>
      </left>
      <right style="thin">
        <color indexed="59"/>
      </right>
      <top style="medium">
        <color indexed="64"/>
      </top>
      <bottom style="thin">
        <color indexed="64"/>
      </bottom>
      <diagonal/>
    </border>
    <border>
      <left style="thin">
        <color indexed="59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59"/>
      </top>
      <bottom/>
      <diagonal/>
    </border>
    <border>
      <left style="thin">
        <color indexed="59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59"/>
      </left>
      <right/>
      <top style="medium">
        <color indexed="64"/>
      </top>
      <bottom style="thin">
        <color indexed="59"/>
      </bottom>
      <diagonal/>
    </border>
    <border>
      <left/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59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thin">
        <color indexed="64"/>
      </left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n">
        <color indexed="59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thin">
        <color indexed="59"/>
      </top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thick">
        <color indexed="64"/>
      </top>
      <bottom style="medium">
        <color indexed="64"/>
      </bottom>
      <diagonal/>
    </border>
    <border>
      <left style="thin">
        <color indexed="59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59"/>
      </left>
      <right style="thick">
        <color indexed="64"/>
      </right>
      <top/>
      <bottom style="medium">
        <color indexed="59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9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59"/>
      </right>
      <top/>
      <bottom style="thick">
        <color indexed="64"/>
      </bottom>
      <diagonal/>
    </border>
    <border>
      <left style="thin">
        <color indexed="59"/>
      </left>
      <right style="thin">
        <color indexed="59"/>
      </right>
      <top/>
      <bottom style="thick">
        <color indexed="64"/>
      </bottom>
      <diagonal/>
    </border>
    <border>
      <left style="thin">
        <color indexed="59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5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9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medium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medium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59"/>
      </right>
      <top/>
      <bottom style="thin">
        <color indexed="64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medium">
        <color indexed="59"/>
      </right>
      <top/>
      <bottom/>
      <diagonal/>
    </border>
    <border>
      <left style="thin">
        <color indexed="59"/>
      </left>
      <right style="thin">
        <color indexed="64"/>
      </right>
      <top/>
      <bottom/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64"/>
      </right>
      <top style="thin">
        <color indexed="64"/>
      </top>
      <bottom/>
      <diagonal/>
    </border>
    <border>
      <left style="thin">
        <color indexed="59"/>
      </left>
      <right style="thin">
        <color indexed="59"/>
      </right>
      <top style="thin">
        <color indexed="64"/>
      </top>
      <bottom/>
      <diagonal/>
    </border>
    <border>
      <left/>
      <right style="thin">
        <color indexed="59"/>
      </right>
      <top style="thin">
        <color indexed="64"/>
      </top>
      <bottom/>
      <diagonal/>
    </border>
    <border>
      <left style="thin">
        <color indexed="59"/>
      </left>
      <right/>
      <top style="thin">
        <color indexed="64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59"/>
      </top>
      <bottom style="thin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64"/>
      </right>
      <top style="thin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64"/>
      </bottom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/>
      <right style="medium">
        <color indexed="59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/>
      <right style="medium">
        <color indexed="59"/>
      </right>
      <top/>
      <bottom/>
      <diagonal/>
    </border>
    <border>
      <left style="thin">
        <color indexed="64"/>
      </left>
      <right style="thin">
        <color indexed="59"/>
      </right>
      <top style="thin">
        <color indexed="64"/>
      </top>
      <bottom/>
      <diagonal/>
    </border>
    <border>
      <left style="thin">
        <color indexed="59"/>
      </left>
      <right style="thin">
        <color indexed="59"/>
      </right>
      <top style="medium">
        <color indexed="59"/>
      </top>
      <bottom/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 style="thin">
        <color indexed="59"/>
      </left>
      <right/>
      <top/>
      <bottom style="medium">
        <color indexed="59"/>
      </bottom>
      <diagonal/>
    </border>
    <border>
      <left/>
      <right style="medium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64"/>
      </right>
      <top style="thin">
        <color indexed="59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/>
      <top style="medium">
        <color indexed="64"/>
      </top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/>
      <right style="thin">
        <color indexed="5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n">
        <color indexed="59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59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theme="0"/>
      </bottom>
      <diagonal/>
    </border>
    <border>
      <left style="thin">
        <color indexed="59"/>
      </left>
      <right style="thin">
        <color theme="1"/>
      </right>
      <top/>
      <bottom/>
      <diagonal/>
    </border>
    <border>
      <left style="thin">
        <color theme="1"/>
      </left>
      <right style="thin">
        <color indexed="59"/>
      </right>
      <top/>
      <bottom/>
      <diagonal/>
    </border>
    <border>
      <left style="thin">
        <color indexed="59"/>
      </left>
      <right style="medium">
        <color indexed="59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indexed="59"/>
      </left>
      <right style="thin">
        <color indexed="59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</borders>
  <cellStyleXfs count="115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8" borderId="2" applyNumberFormat="0" applyAlignment="0" applyProtection="0">
      <alignment vertical="center"/>
    </xf>
    <xf numFmtId="0" fontId="7" fillId="18" borderId="2" applyNumberFormat="0" applyAlignment="0" applyProtection="0">
      <alignment vertical="center"/>
    </xf>
    <xf numFmtId="0" fontId="7" fillId="18" borderId="2" applyNumberFormat="0" applyAlignment="0" applyProtection="0">
      <alignment vertical="center"/>
    </xf>
    <xf numFmtId="0" fontId="7" fillId="18" borderId="2" applyNumberFormat="0" applyAlignment="0" applyProtection="0">
      <alignment vertical="center"/>
    </xf>
    <xf numFmtId="0" fontId="7" fillId="18" borderId="2" applyNumberFormat="0" applyAlignment="0" applyProtection="0">
      <alignment vertical="center"/>
    </xf>
    <xf numFmtId="0" fontId="7" fillId="18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9" borderId="4" applyNumberFormat="0" applyFont="0" applyAlignment="0" applyProtection="0">
      <alignment vertical="center"/>
    </xf>
    <xf numFmtId="0" fontId="3" fillId="19" borderId="4" applyNumberFormat="0" applyFont="0" applyAlignment="0" applyProtection="0">
      <alignment vertical="center"/>
    </xf>
    <xf numFmtId="0" fontId="3" fillId="19" borderId="4" applyNumberFormat="0" applyFont="0" applyAlignment="0" applyProtection="0">
      <alignment vertical="center"/>
    </xf>
    <xf numFmtId="0" fontId="3" fillId="19" borderId="4" applyNumberFormat="0" applyFont="0" applyAlignment="0" applyProtection="0">
      <alignment vertical="center"/>
    </xf>
    <xf numFmtId="0" fontId="3" fillId="19" borderId="4" applyNumberFormat="0" applyFont="0" applyAlignment="0" applyProtection="0">
      <alignment vertical="center"/>
    </xf>
    <xf numFmtId="0" fontId="3" fillId="19" borderId="4" applyNumberFormat="0" applyFon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16" fillId="24" borderId="9" applyNumberFormat="0" applyAlignment="0" applyProtection="0">
      <alignment vertical="center"/>
    </xf>
    <xf numFmtId="0" fontId="16" fillId="24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1962">
    <xf numFmtId="0" fontId="0" fillId="0" borderId="0" xfId="0">
      <alignment vertical="center"/>
    </xf>
    <xf numFmtId="0" fontId="20" fillId="0" borderId="0" xfId="0" applyFont="1" applyAlignment="1">
      <alignment horizontal="center" vertical="center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23" fillId="0" borderId="0" xfId="0" applyFont="1">
      <alignment vertical="center"/>
    </xf>
    <xf numFmtId="0" fontId="25" fillId="0" borderId="0" xfId="0" applyFont="1">
      <alignment vertical="center"/>
    </xf>
    <xf numFmtId="0" fontId="1" fillId="0" borderId="0" xfId="0" applyFont="1">
      <alignment vertical="center"/>
    </xf>
    <xf numFmtId="176" fontId="1" fillId="0" borderId="0" xfId="0" applyNumberFormat="1" applyFont="1" applyBorder="1" applyAlignment="1">
      <alignment horizontal="center" vertical="center"/>
    </xf>
    <xf numFmtId="177" fontId="1" fillId="0" borderId="0" xfId="0" applyNumberFormat="1" applyFont="1" applyBorder="1" applyAlignment="1">
      <alignment horizontal="center" vertical="center"/>
    </xf>
    <xf numFmtId="9" fontId="1" fillId="0" borderId="0" xfId="0" applyNumberFormat="1" applyFont="1" applyBorder="1">
      <alignment vertical="center"/>
    </xf>
    <xf numFmtId="0" fontId="21" fillId="0" borderId="0" xfId="0" applyFont="1">
      <alignment vertical="center"/>
    </xf>
    <xf numFmtId="0" fontId="21" fillId="0" borderId="0" xfId="0" applyFont="1" applyBorder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shrinkToFit="1"/>
    </xf>
    <xf numFmtId="0" fontId="1" fillId="0" borderId="0" xfId="0" applyFont="1" applyBorder="1" applyAlignment="1">
      <alignment horizontal="left" vertical="center" shrinkToFit="1"/>
    </xf>
    <xf numFmtId="0" fontId="1" fillId="0" borderId="0" xfId="0" applyFont="1" applyFill="1" applyBorder="1">
      <alignment vertical="center"/>
    </xf>
    <xf numFmtId="0" fontId="22" fillId="0" borderId="0" xfId="0" applyFont="1">
      <alignment vertical="center"/>
    </xf>
    <xf numFmtId="0" fontId="22" fillId="0" borderId="0" xfId="0" applyFont="1" applyBorder="1" applyAlignment="1">
      <alignment horizontal="center" vertical="center"/>
    </xf>
    <xf numFmtId="0" fontId="1" fillId="0" borderId="0" xfId="0" applyFont="1" applyFill="1">
      <alignment vertical="center"/>
    </xf>
    <xf numFmtId="0" fontId="22" fillId="0" borderId="0" xfId="0" applyFont="1" applyAlignment="1">
      <alignment horizontal="center" vertical="center"/>
    </xf>
    <xf numFmtId="0" fontId="26" fillId="0" borderId="0" xfId="0" applyFont="1">
      <alignment vertical="center"/>
    </xf>
    <xf numFmtId="0" fontId="29" fillId="0" borderId="0" xfId="0" applyFont="1">
      <alignment vertical="center"/>
    </xf>
    <xf numFmtId="0" fontId="27" fillId="0" borderId="0" xfId="0" applyFont="1">
      <alignment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left" vertical="center"/>
    </xf>
    <xf numFmtId="0" fontId="31" fillId="0" borderId="0" xfId="0" applyFont="1">
      <alignment vertical="center"/>
    </xf>
    <xf numFmtId="0" fontId="24" fillId="0" borderId="0" xfId="0" applyFont="1" applyBorder="1" applyAlignment="1">
      <alignment horizontal="left" shrinkToFit="1"/>
    </xf>
    <xf numFmtId="0" fontId="34" fillId="0" borderId="0" xfId="0" applyFont="1" applyAlignment="1">
      <alignment horizontal="center" vertical="center"/>
    </xf>
    <xf numFmtId="0" fontId="113" fillId="0" borderId="0" xfId="0" applyFont="1">
      <alignment vertical="center"/>
    </xf>
    <xf numFmtId="0" fontId="114" fillId="0" borderId="0" xfId="0" applyFont="1">
      <alignment vertical="center"/>
    </xf>
    <xf numFmtId="0" fontId="115" fillId="0" borderId="10" xfId="0" applyFont="1" applyBorder="1" applyAlignment="1">
      <alignment horizontal="left" vertical="center" shrinkToFit="1"/>
    </xf>
    <xf numFmtId="0" fontId="115" fillId="0" borderId="11" xfId="0" applyFont="1" applyBorder="1" applyAlignment="1">
      <alignment horizontal="center" vertical="center" shrinkToFit="1"/>
    </xf>
    <xf numFmtId="0" fontId="115" fillId="0" borderId="11" xfId="0" applyFont="1" applyBorder="1" applyAlignment="1">
      <alignment horizontal="center" vertical="center"/>
    </xf>
    <xf numFmtId="0" fontId="115" fillId="0" borderId="12" xfId="0" applyFont="1" applyBorder="1" applyAlignment="1">
      <alignment horizontal="left" vertical="center" shrinkToFit="1"/>
    </xf>
    <xf numFmtId="0" fontId="37" fillId="0" borderId="0" xfId="0" applyFont="1" applyBorder="1" applyAlignment="1">
      <alignment horizontal="left"/>
    </xf>
    <xf numFmtId="0" fontId="116" fillId="25" borderId="13" xfId="0" applyFont="1" applyFill="1" applyBorder="1" applyAlignment="1">
      <alignment horizontal="left" vertical="center" shrinkToFit="1"/>
    </xf>
    <xf numFmtId="0" fontId="116" fillId="25" borderId="13" xfId="0" applyFont="1" applyFill="1" applyBorder="1" applyAlignment="1">
      <alignment vertical="center" textRotation="180" shrinkToFit="1"/>
    </xf>
    <xf numFmtId="0" fontId="40" fillId="0" borderId="0" xfId="0" applyFont="1" applyBorder="1">
      <alignment vertical="center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Border="1" applyAlignment="1">
      <alignment horizontal="left" shrinkToFit="1"/>
    </xf>
    <xf numFmtId="0" fontId="40" fillId="0" borderId="0" xfId="0" applyFont="1" applyBorder="1" applyAlignment="1">
      <alignment horizontal="center" shrinkToFit="1"/>
    </xf>
    <xf numFmtId="0" fontId="40" fillId="0" borderId="0" xfId="0" applyFont="1" applyFill="1" applyBorder="1" applyAlignment="1">
      <alignment horizontal="center" shrinkToFit="1"/>
    </xf>
    <xf numFmtId="0" fontId="40" fillId="0" borderId="0" xfId="0" applyFont="1" applyBorder="1" applyAlignment="1">
      <alignment horizontal="left"/>
    </xf>
    <xf numFmtId="0" fontId="40" fillId="0" borderId="0" xfId="0" applyFont="1" applyBorder="1" applyAlignment="1">
      <alignment horizontal="right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left" vertical="center" wrapText="1"/>
    </xf>
    <xf numFmtId="176" fontId="40" fillId="0" borderId="0" xfId="0" applyNumberFormat="1" applyFont="1" applyBorder="1" applyAlignment="1">
      <alignment horizontal="center" vertical="center"/>
    </xf>
    <xf numFmtId="177" fontId="40" fillId="0" borderId="0" xfId="0" applyNumberFormat="1" applyFont="1" applyBorder="1" applyAlignment="1">
      <alignment horizontal="center" vertical="center"/>
    </xf>
    <xf numFmtId="9" fontId="40" fillId="0" borderId="0" xfId="0" applyNumberFormat="1" applyFont="1" applyBorder="1">
      <alignment vertical="center"/>
    </xf>
    <xf numFmtId="0" fontId="117" fillId="0" borderId="0" xfId="0" applyFont="1" applyBorder="1">
      <alignment vertical="center"/>
    </xf>
    <xf numFmtId="0" fontId="117" fillId="0" borderId="0" xfId="0" applyFont="1" applyBorder="1" applyAlignment="1">
      <alignment horizontal="center" vertical="center"/>
    </xf>
    <xf numFmtId="0" fontId="117" fillId="0" borderId="0" xfId="0" applyFont="1" applyFill="1" applyBorder="1" applyAlignment="1">
      <alignment horizontal="center" vertical="center"/>
    </xf>
    <xf numFmtId="0" fontId="117" fillId="0" borderId="0" xfId="0" applyFont="1" applyFill="1" applyBorder="1" applyAlignment="1">
      <alignment horizontal="left" vertical="center" wrapText="1"/>
    </xf>
    <xf numFmtId="176" fontId="117" fillId="0" borderId="0" xfId="0" applyNumberFormat="1" applyFont="1" applyBorder="1" applyAlignment="1">
      <alignment horizontal="center" vertical="center"/>
    </xf>
    <xf numFmtId="177" fontId="117" fillId="0" borderId="0" xfId="0" applyNumberFormat="1" applyFont="1" applyBorder="1" applyAlignment="1">
      <alignment horizontal="center" vertical="center"/>
    </xf>
    <xf numFmtId="9" fontId="117" fillId="0" borderId="0" xfId="0" applyNumberFormat="1" applyFont="1" applyBorder="1">
      <alignment vertical="center"/>
    </xf>
    <xf numFmtId="0" fontId="33" fillId="0" borderId="0" xfId="0" applyFont="1" applyBorder="1" applyAlignment="1">
      <alignment horizontal="left"/>
    </xf>
    <xf numFmtId="0" fontId="38" fillId="0" borderId="13" xfId="0" applyFont="1" applyBorder="1" applyAlignment="1">
      <alignment horizontal="left" vertical="center" shrinkToFit="1"/>
    </xf>
    <xf numFmtId="0" fontId="38" fillId="0" borderId="13" xfId="0" applyFont="1" applyFill="1" applyBorder="1" applyAlignment="1">
      <alignment vertical="center" textRotation="180" shrinkToFit="1"/>
    </xf>
    <xf numFmtId="0" fontId="39" fillId="0" borderId="14" xfId="0" applyFont="1" applyBorder="1" applyAlignment="1">
      <alignment horizontal="left"/>
    </xf>
    <xf numFmtId="0" fontId="39" fillId="0" borderId="15" xfId="0" applyFont="1" applyBorder="1" applyAlignment="1">
      <alignment horizontal="center" vertical="center" shrinkToFit="1"/>
    </xf>
    <xf numFmtId="0" fontId="39" fillId="0" borderId="16" xfId="0" applyFont="1" applyBorder="1" applyAlignment="1">
      <alignment horizontal="center" vertical="center"/>
    </xf>
    <xf numFmtId="0" fontId="39" fillId="0" borderId="14" xfId="0" applyFont="1" applyBorder="1" applyAlignment="1">
      <alignment horizontal="left" vertical="center"/>
    </xf>
    <xf numFmtId="0" fontId="39" fillId="0" borderId="15" xfId="0" applyFont="1" applyBorder="1" applyAlignment="1">
      <alignment horizontal="center" vertical="center"/>
    </xf>
    <xf numFmtId="0" fontId="39" fillId="0" borderId="15" xfId="0" applyFont="1" applyBorder="1" applyAlignment="1">
      <alignment horizontal="center"/>
    </xf>
    <xf numFmtId="0" fontId="39" fillId="0" borderId="16" xfId="0" applyFont="1" applyBorder="1" applyAlignment="1">
      <alignment horizontal="center"/>
    </xf>
    <xf numFmtId="0" fontId="39" fillId="0" borderId="15" xfId="0" applyFont="1" applyBorder="1" applyAlignment="1">
      <alignment horizontal="left" vertical="center"/>
    </xf>
    <xf numFmtId="0" fontId="40" fillId="0" borderId="16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/>
    </xf>
    <xf numFmtId="0" fontId="39" fillId="0" borderId="15" xfId="0" applyFont="1" applyBorder="1" applyAlignment="1">
      <alignment horizontal="left"/>
    </xf>
    <xf numFmtId="0" fontId="39" fillId="0" borderId="17" xfId="0" applyFont="1" applyBorder="1" applyAlignment="1">
      <alignment horizontal="left"/>
    </xf>
    <xf numFmtId="0" fontId="24" fillId="0" borderId="0" xfId="0" applyFont="1">
      <alignment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Border="1">
      <alignment vertical="center"/>
    </xf>
    <xf numFmtId="0" fontId="39" fillId="0" borderId="0" xfId="0" applyFont="1" applyBorder="1" applyAlignment="1">
      <alignment horizontal="center" vertical="center"/>
    </xf>
    <xf numFmtId="0" fontId="39" fillId="0" borderId="0" xfId="0" applyFont="1">
      <alignment vertical="center"/>
    </xf>
    <xf numFmtId="0" fontId="39" fillId="0" borderId="0" xfId="0" applyFont="1" applyBorder="1" applyAlignment="1">
      <alignment horizontal="center" shrinkToFit="1"/>
    </xf>
    <xf numFmtId="0" fontId="39" fillId="0" borderId="0" xfId="0" applyFont="1" applyBorder="1" applyAlignment="1">
      <alignment horizontal="left"/>
    </xf>
    <xf numFmtId="0" fontId="39" fillId="0" borderId="0" xfId="0" applyFont="1" applyBorder="1" applyAlignment="1">
      <alignment horizontal="right"/>
    </xf>
    <xf numFmtId="0" fontId="39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left" vertical="center" wrapText="1"/>
    </xf>
    <xf numFmtId="176" fontId="39" fillId="0" borderId="0" xfId="0" applyNumberFormat="1" applyFont="1" applyBorder="1" applyAlignment="1">
      <alignment horizontal="center" vertical="center"/>
    </xf>
    <xf numFmtId="177" fontId="39" fillId="0" borderId="0" xfId="0" applyNumberFormat="1" applyFont="1" applyBorder="1" applyAlignment="1">
      <alignment horizontal="center" vertical="center"/>
    </xf>
    <xf numFmtId="9" fontId="39" fillId="0" borderId="0" xfId="0" applyNumberFormat="1" applyFont="1" applyBorder="1">
      <alignment vertical="center"/>
    </xf>
    <xf numFmtId="0" fontId="39" fillId="0" borderId="0" xfId="0" applyFont="1" applyBorder="1" applyAlignment="1">
      <alignment horizontal="right" vertical="top"/>
    </xf>
    <xf numFmtId="0" fontId="39" fillId="0" borderId="0" xfId="0" applyFont="1" applyFill="1" applyBorder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Fill="1">
      <alignment vertical="center"/>
    </xf>
    <xf numFmtId="0" fontId="24" fillId="0" borderId="0" xfId="0" applyFont="1" applyBorder="1">
      <alignment vertical="center"/>
    </xf>
    <xf numFmtId="0" fontId="24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shrinkToFit="1"/>
    </xf>
    <xf numFmtId="0" fontId="24" fillId="0" borderId="0" xfId="0" applyFont="1" applyBorder="1" applyAlignment="1">
      <alignment shrinkToFit="1"/>
    </xf>
    <xf numFmtId="0" fontId="24" fillId="0" borderId="0" xfId="0" applyFont="1" applyBorder="1" applyAlignment="1">
      <alignment horizontal="left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 shrinkToFit="1"/>
    </xf>
    <xf numFmtId="0" fontId="24" fillId="0" borderId="0" xfId="0" applyFont="1" applyBorder="1" applyAlignment="1">
      <alignment horizontal="left" vertical="center" shrinkToFit="1"/>
    </xf>
    <xf numFmtId="0" fontId="24" fillId="0" borderId="0" xfId="0" applyFont="1" applyFill="1" applyBorder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Fill="1">
      <alignment vertical="center"/>
    </xf>
    <xf numFmtId="0" fontId="37" fillId="0" borderId="0" xfId="0" applyFont="1" applyBorder="1" applyAlignment="1">
      <alignment horizontal="center" shrinkToFit="1"/>
    </xf>
    <xf numFmtId="0" fontId="31" fillId="0" borderId="0" xfId="0" applyFont="1" applyAlignment="1">
      <alignment horizontal="left" vertical="center"/>
    </xf>
    <xf numFmtId="0" fontId="118" fillId="0" borderId="0" xfId="0" applyFont="1" applyBorder="1">
      <alignment vertical="center"/>
    </xf>
    <xf numFmtId="0" fontId="118" fillId="0" borderId="0" xfId="0" applyFont="1" applyBorder="1" applyAlignment="1">
      <alignment horizontal="center" vertical="center"/>
    </xf>
    <xf numFmtId="0" fontId="118" fillId="0" borderId="0" xfId="0" applyFont="1" applyFill="1" applyBorder="1" applyAlignment="1">
      <alignment horizontal="center" vertical="center"/>
    </xf>
    <xf numFmtId="0" fontId="118" fillId="0" borderId="0" xfId="0" applyFont="1" applyFill="1" applyBorder="1" applyAlignment="1">
      <alignment horizontal="left" vertical="center" wrapText="1"/>
    </xf>
    <xf numFmtId="176" fontId="118" fillId="0" borderId="0" xfId="0" applyNumberFormat="1" applyFont="1" applyBorder="1" applyAlignment="1">
      <alignment horizontal="center" vertical="center"/>
    </xf>
    <xf numFmtId="177" fontId="118" fillId="0" borderId="0" xfId="0" applyNumberFormat="1" applyFont="1" applyBorder="1" applyAlignment="1">
      <alignment horizontal="center" vertical="center"/>
    </xf>
    <xf numFmtId="9" fontId="118" fillId="0" borderId="0" xfId="0" applyNumberFormat="1" applyFont="1" applyBorder="1">
      <alignment vertical="center"/>
    </xf>
    <xf numFmtId="0" fontId="118" fillId="0" borderId="0" xfId="0" applyFont="1">
      <alignment vertical="center"/>
    </xf>
    <xf numFmtId="0" fontId="38" fillId="25" borderId="18" xfId="0" applyFont="1" applyFill="1" applyBorder="1" applyAlignment="1">
      <alignment horizontal="center" vertical="center" shrinkToFit="1"/>
    </xf>
    <xf numFmtId="0" fontId="39" fillId="0" borderId="18" xfId="0" applyFont="1" applyBorder="1" applyAlignment="1">
      <alignment horizontal="center" vertical="center"/>
    </xf>
    <xf numFmtId="0" fontId="40" fillId="0" borderId="19" xfId="0" applyFont="1" applyBorder="1" applyAlignment="1">
      <alignment horizontal="center" vertical="center"/>
    </xf>
    <xf numFmtId="0" fontId="39" fillId="0" borderId="20" xfId="0" applyFont="1" applyBorder="1" applyAlignment="1">
      <alignment vertical="center" textRotation="255"/>
    </xf>
    <xf numFmtId="0" fontId="39" fillId="0" borderId="21" xfId="0" applyFont="1" applyBorder="1" applyAlignment="1">
      <alignment horizontal="center"/>
    </xf>
    <xf numFmtId="0" fontId="39" fillId="0" borderId="22" xfId="0" applyFont="1" applyFill="1" applyBorder="1" applyAlignment="1">
      <alignment horizontal="center" vertical="center" shrinkToFit="1"/>
    </xf>
    <xf numFmtId="0" fontId="39" fillId="0" borderId="22" xfId="0" applyFont="1" applyBorder="1" applyAlignment="1">
      <alignment horizontal="center"/>
    </xf>
    <xf numFmtId="0" fontId="39" fillId="0" borderId="21" xfId="0" applyFont="1" applyFill="1" applyBorder="1" applyAlignment="1">
      <alignment horizontal="center" vertical="center" shrinkToFit="1"/>
    </xf>
    <xf numFmtId="0" fontId="39" fillId="0" borderId="21" xfId="0" applyFont="1" applyFill="1" applyBorder="1" applyAlignment="1">
      <alignment horizontal="center"/>
    </xf>
    <xf numFmtId="0" fontId="39" fillId="0" borderId="21" xfId="0" applyFont="1" applyBorder="1" applyAlignment="1">
      <alignment horizontal="center" vertical="center" shrinkToFit="1"/>
    </xf>
    <xf numFmtId="0" fontId="39" fillId="0" borderId="23" xfId="0" applyFont="1" applyFill="1" applyBorder="1" applyAlignment="1">
      <alignment horizontal="center" vertical="center" shrinkToFit="1"/>
    </xf>
    <xf numFmtId="0" fontId="39" fillId="0" borderId="24" xfId="0" applyFont="1" applyBorder="1">
      <alignment vertical="center"/>
    </xf>
    <xf numFmtId="0" fontId="39" fillId="0" borderId="25" xfId="0" applyFont="1" applyBorder="1">
      <alignment vertical="center"/>
    </xf>
    <xf numFmtId="0" fontId="38" fillId="0" borderId="26" xfId="0" applyFont="1" applyBorder="1" applyAlignment="1">
      <alignment horizontal="left" vertical="center" shrinkToFit="1"/>
    </xf>
    <xf numFmtId="0" fontId="38" fillId="0" borderId="16" xfId="0" applyFont="1" applyBorder="1" applyAlignment="1">
      <alignment horizontal="left" vertical="center" shrinkToFit="1"/>
    </xf>
    <xf numFmtId="0" fontId="38" fillId="0" borderId="26" xfId="0" applyFont="1" applyFill="1" applyBorder="1" applyAlignment="1">
      <alignment vertical="center" textRotation="180" shrinkToFit="1"/>
    </xf>
    <xf numFmtId="0" fontId="38" fillId="0" borderId="26" xfId="0" applyFont="1" applyFill="1" applyBorder="1" applyAlignment="1">
      <alignment horizontal="left" vertical="center" shrinkToFit="1"/>
    </xf>
    <xf numFmtId="0" fontId="38" fillId="0" borderId="16" xfId="0" applyFont="1" applyFill="1" applyBorder="1" applyAlignment="1">
      <alignment horizontal="left" vertical="center" shrinkToFit="1"/>
    </xf>
    <xf numFmtId="0" fontId="38" fillId="0" borderId="27" xfId="0" applyFont="1" applyFill="1" applyBorder="1" applyAlignment="1">
      <alignment vertical="center" textRotation="180" shrinkToFit="1"/>
    </xf>
    <xf numFmtId="0" fontId="38" fillId="0" borderId="28" xfId="0" applyFont="1" applyBorder="1" applyAlignment="1">
      <alignment horizontal="left" vertical="center" shrinkToFit="1"/>
    </xf>
    <xf numFmtId="0" fontId="38" fillId="0" borderId="27" xfId="0" applyFont="1" applyBorder="1" applyAlignment="1">
      <alignment horizontal="left" vertical="center" shrinkToFit="1"/>
    </xf>
    <xf numFmtId="0" fontId="39" fillId="26" borderId="19" xfId="0" applyFont="1" applyFill="1" applyBorder="1" applyAlignment="1">
      <alignment horizontal="center" vertical="center" wrapText="1" shrinkToFit="1"/>
    </xf>
    <xf numFmtId="0" fontId="24" fillId="26" borderId="19" xfId="0" applyFont="1" applyFill="1" applyBorder="1" applyAlignment="1">
      <alignment horizontal="center" vertical="center" wrapText="1" shrinkToFit="1"/>
    </xf>
    <xf numFmtId="0" fontId="39" fillId="0" borderId="11" xfId="0" applyFont="1" applyBorder="1" applyAlignment="1">
      <alignment horizontal="right"/>
    </xf>
    <xf numFmtId="0" fontId="39" fillId="0" borderId="29" xfId="0" applyFont="1" applyFill="1" applyBorder="1" applyAlignment="1">
      <alignment horizontal="center" vertical="center" textRotation="255"/>
    </xf>
    <xf numFmtId="0" fontId="39" fillId="0" borderId="30" xfId="0" applyFont="1" applyBorder="1">
      <alignment vertical="center"/>
    </xf>
    <xf numFmtId="0" fontId="39" fillId="0" borderId="30" xfId="0" applyFont="1" applyBorder="1" applyAlignment="1"/>
    <xf numFmtId="0" fontId="39" fillId="0" borderId="30" xfId="0" applyFont="1" applyBorder="1" applyAlignment="1">
      <alignment horizontal="right"/>
    </xf>
    <xf numFmtId="0" fontId="39" fillId="0" borderId="31" xfId="0" applyFont="1" applyBorder="1" applyAlignment="1"/>
    <xf numFmtId="0" fontId="38" fillId="0" borderId="29" xfId="0" applyFont="1" applyFill="1" applyBorder="1" applyAlignment="1">
      <alignment horizontal="center" vertical="center" textRotation="255"/>
    </xf>
    <xf numFmtId="0" fontId="40" fillId="0" borderId="23" xfId="0" applyFont="1" applyFill="1" applyBorder="1" applyAlignment="1">
      <alignment horizontal="center" vertical="center" shrinkToFit="1"/>
    </xf>
    <xf numFmtId="0" fontId="40" fillId="0" borderId="24" xfId="0" applyFont="1" applyBorder="1">
      <alignment vertical="center"/>
    </xf>
    <xf numFmtId="0" fontId="36" fillId="0" borderId="26" xfId="0" applyFont="1" applyFill="1" applyBorder="1" applyAlignment="1">
      <alignment vertical="center" textRotation="180" shrinkToFit="1"/>
    </xf>
    <xf numFmtId="0" fontId="36" fillId="0" borderId="16" xfId="0" applyFont="1" applyBorder="1" applyAlignment="1">
      <alignment horizontal="left" vertical="center" shrinkToFit="1"/>
    </xf>
    <xf numFmtId="0" fontId="36" fillId="0" borderId="26" xfId="0" applyFont="1" applyBorder="1" applyAlignment="1">
      <alignment horizontal="left" vertical="center" shrinkToFit="1"/>
    </xf>
    <xf numFmtId="0" fontId="36" fillId="0" borderId="27" xfId="0" applyFont="1" applyFill="1" applyBorder="1" applyAlignment="1">
      <alignment vertical="center" textRotation="180" shrinkToFit="1"/>
    </xf>
    <xf numFmtId="0" fontId="36" fillId="0" borderId="28" xfId="0" applyFont="1" applyBorder="1" applyAlignment="1">
      <alignment horizontal="left" vertical="center" shrinkToFit="1"/>
    </xf>
    <xf numFmtId="0" fontId="41" fillId="26" borderId="19" xfId="0" applyFont="1" applyFill="1" applyBorder="1" applyAlignment="1">
      <alignment horizontal="center" vertical="center" wrapText="1" shrinkToFit="1"/>
    </xf>
    <xf numFmtId="0" fontId="36" fillId="0" borderId="27" xfId="0" applyFont="1" applyBorder="1" applyAlignment="1">
      <alignment horizontal="left" vertical="center" shrinkToFit="1"/>
    </xf>
    <xf numFmtId="0" fontId="36" fillId="0" borderId="31" xfId="0" applyFont="1" applyBorder="1" applyAlignment="1">
      <alignment horizontal="left" vertical="center" shrinkToFit="1"/>
    </xf>
    <xf numFmtId="0" fontId="36" fillId="0" borderId="12" xfId="0" applyFont="1" applyBorder="1" applyAlignment="1">
      <alignment horizontal="left" vertical="center" shrinkToFit="1"/>
    </xf>
    <xf numFmtId="0" fontId="116" fillId="0" borderId="24" xfId="0" applyFont="1" applyBorder="1">
      <alignment vertical="center"/>
    </xf>
    <xf numFmtId="0" fontId="116" fillId="0" borderId="0" xfId="0" applyFont="1" applyBorder="1" applyAlignment="1">
      <alignment horizontal="right"/>
    </xf>
    <xf numFmtId="0" fontId="116" fillId="25" borderId="26" xfId="0" applyFont="1" applyFill="1" applyBorder="1" applyAlignment="1">
      <alignment vertical="center" textRotation="180" shrinkToFit="1"/>
    </xf>
    <xf numFmtId="0" fontId="38" fillId="0" borderId="0" xfId="0" applyFont="1" applyFill="1" applyBorder="1" applyAlignment="1">
      <alignment horizontal="left" vertical="center" shrinkToFit="1"/>
    </xf>
    <xf numFmtId="0" fontId="39" fillId="0" borderId="32" xfId="0" applyFont="1" applyBorder="1">
      <alignment vertical="center"/>
    </xf>
    <xf numFmtId="0" fontId="39" fillId="0" borderId="33" xfId="0" applyFont="1" applyBorder="1">
      <alignment vertical="center"/>
    </xf>
    <xf numFmtId="0" fontId="39" fillId="0" borderId="34" xfId="0" applyFont="1" applyBorder="1" applyAlignment="1">
      <alignment horizontal="center" vertical="center"/>
    </xf>
    <xf numFmtId="0" fontId="39" fillId="0" borderId="35" xfId="0" applyFont="1" applyBorder="1" applyAlignment="1">
      <alignment horizontal="center" vertical="center"/>
    </xf>
    <xf numFmtId="0" fontId="39" fillId="0" borderId="36" xfId="0" applyFont="1" applyBorder="1" applyAlignment="1">
      <alignment horizontal="left"/>
    </xf>
    <xf numFmtId="0" fontId="40" fillId="0" borderId="32" xfId="0" applyFont="1" applyBorder="1">
      <alignment vertical="center"/>
    </xf>
    <xf numFmtId="0" fontId="40" fillId="0" borderId="33" xfId="0" applyFont="1" applyBorder="1">
      <alignment vertical="center"/>
    </xf>
    <xf numFmtId="0" fontId="40" fillId="0" borderId="28" xfId="0" applyFont="1" applyBorder="1" applyAlignment="1">
      <alignment horizontal="center" vertical="center"/>
    </xf>
    <xf numFmtId="0" fontId="40" fillId="0" borderId="30" xfId="0" applyFont="1" applyBorder="1">
      <alignment vertical="center"/>
    </xf>
    <xf numFmtId="0" fontId="40" fillId="0" borderId="14" xfId="0" applyFont="1" applyBorder="1">
      <alignment vertical="center"/>
    </xf>
    <xf numFmtId="0" fontId="43" fillId="0" borderId="0" xfId="0" applyFont="1">
      <alignment vertical="center"/>
    </xf>
    <xf numFmtId="0" fontId="44" fillId="0" borderId="0" xfId="0" applyFont="1" applyBorder="1">
      <alignment vertical="center"/>
    </xf>
    <xf numFmtId="0" fontId="44" fillId="0" borderId="0" xfId="0" applyFont="1" applyBorder="1" applyAlignment="1">
      <alignment horizontal="center" vertical="center"/>
    </xf>
    <xf numFmtId="0" fontId="44" fillId="0" borderId="0" xfId="0" applyFont="1">
      <alignment vertical="center"/>
    </xf>
    <xf numFmtId="0" fontId="42" fillId="0" borderId="0" xfId="0" applyFont="1" applyBorder="1" applyAlignment="1">
      <alignment horizontal="center" shrinkToFit="1"/>
    </xf>
    <xf numFmtId="0" fontId="2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6" fillId="0" borderId="0" xfId="0" applyFont="1" applyBorder="1" applyAlignment="1">
      <alignment horizontal="left" shrinkToFit="1"/>
    </xf>
    <xf numFmtId="0" fontId="36" fillId="0" borderId="0" xfId="0" applyFont="1" applyBorder="1" applyAlignment="1">
      <alignment horizontal="center" shrinkToFit="1"/>
    </xf>
    <xf numFmtId="0" fontId="21" fillId="0" borderId="0" xfId="0" applyFont="1" applyBorder="1" applyAlignment="1">
      <alignment horizontal="left" vertical="center" shrinkToFit="1"/>
    </xf>
    <xf numFmtId="0" fontId="21" fillId="0" borderId="0" xfId="0" applyFont="1" applyAlignment="1">
      <alignment vertical="center" shrinkToFit="1"/>
    </xf>
    <xf numFmtId="0" fontId="32" fillId="0" borderId="0" xfId="0" applyFont="1" applyBorder="1" applyAlignment="1">
      <alignment horizontal="left" vertical="center" shrinkToFit="1"/>
    </xf>
    <xf numFmtId="0" fontId="42" fillId="0" borderId="0" xfId="0" applyFont="1" applyBorder="1" applyAlignment="1">
      <alignment horizontal="left" shrinkToFit="1"/>
    </xf>
    <xf numFmtId="0" fontId="23" fillId="0" borderId="0" xfId="0" applyFont="1" applyBorder="1" applyAlignment="1">
      <alignment horizontal="left" vertical="center" shrinkToFit="1"/>
    </xf>
    <xf numFmtId="0" fontId="24" fillId="25" borderId="18" xfId="0" applyFont="1" applyFill="1" applyBorder="1" applyAlignment="1">
      <alignment horizontal="center" vertical="center" shrinkToFit="1"/>
    </xf>
    <xf numFmtId="0" fontId="24" fillId="0" borderId="13" xfId="0" applyFont="1" applyBorder="1" applyAlignment="1">
      <alignment horizontal="left" vertical="center" shrinkToFit="1"/>
    </xf>
    <xf numFmtId="0" fontId="24" fillId="0" borderId="13" xfId="0" applyFont="1" applyFill="1" applyBorder="1" applyAlignment="1">
      <alignment vertical="center" textRotation="180" shrinkToFit="1"/>
    </xf>
    <xf numFmtId="0" fontId="24" fillId="0" borderId="37" xfId="0" applyFont="1" applyFill="1" applyBorder="1" applyAlignment="1">
      <alignment vertical="center" textRotation="180" shrinkToFit="1"/>
    </xf>
    <xf numFmtId="0" fontId="26" fillId="0" borderId="0" xfId="0" applyFont="1" applyAlignment="1">
      <alignment vertical="center" shrinkToFit="1"/>
    </xf>
    <xf numFmtId="0" fontId="26" fillId="0" borderId="0" xfId="0" applyFont="1" applyBorder="1" applyAlignment="1">
      <alignment vertical="center" shrinkToFit="1"/>
    </xf>
    <xf numFmtId="0" fontId="38" fillId="25" borderId="16" xfId="0" applyFont="1" applyFill="1" applyBorder="1" applyAlignment="1">
      <alignment horizontal="left" vertical="center" shrinkToFit="1"/>
    </xf>
    <xf numFmtId="0" fontId="119" fillId="0" borderId="18" xfId="0" applyFont="1" applyFill="1" applyBorder="1" applyAlignment="1">
      <alignment horizontal="center" vertical="center" shrinkToFit="1"/>
    </xf>
    <xf numFmtId="0" fontId="120" fillId="0" borderId="29" xfId="0" applyFont="1" applyFill="1" applyBorder="1" applyAlignment="1">
      <alignment horizontal="center" vertical="center" textRotation="255"/>
    </xf>
    <xf numFmtId="0" fontId="115" fillId="0" borderId="30" xfId="0" applyFont="1" applyBorder="1" applyAlignment="1">
      <alignment horizontal="left" vertical="center"/>
    </xf>
    <xf numFmtId="0" fontId="115" fillId="0" borderId="31" xfId="0" applyFont="1" applyBorder="1" applyAlignment="1">
      <alignment horizontal="left" vertical="center"/>
    </xf>
    <xf numFmtId="0" fontId="120" fillId="0" borderId="0" xfId="0" applyFont="1" applyBorder="1">
      <alignment vertical="center"/>
    </xf>
    <xf numFmtId="0" fontId="120" fillId="0" borderId="0" xfId="0" applyFont="1" applyBorder="1" applyAlignment="1">
      <alignment horizontal="center" vertical="center"/>
    </xf>
    <xf numFmtId="0" fontId="121" fillId="0" borderId="0" xfId="0" applyFont="1">
      <alignment vertical="center"/>
    </xf>
    <xf numFmtId="0" fontId="120" fillId="0" borderId="0" xfId="0" applyFont="1" applyFill="1" applyBorder="1" applyAlignment="1">
      <alignment horizontal="center" vertical="center"/>
    </xf>
    <xf numFmtId="0" fontId="122" fillId="0" borderId="0" xfId="0" applyFont="1">
      <alignment vertical="center"/>
    </xf>
    <xf numFmtId="0" fontId="120" fillId="0" borderId="0" xfId="0" applyFont="1" applyFill="1" applyBorder="1" applyAlignment="1">
      <alignment horizontal="left" vertical="center" wrapText="1"/>
    </xf>
    <xf numFmtId="176" fontId="120" fillId="0" borderId="0" xfId="0" applyNumberFormat="1" applyFont="1" applyBorder="1" applyAlignment="1">
      <alignment horizontal="center" vertical="center"/>
    </xf>
    <xf numFmtId="177" fontId="120" fillId="0" borderId="0" xfId="0" applyNumberFormat="1" applyFont="1" applyBorder="1" applyAlignment="1">
      <alignment horizontal="center" vertical="center"/>
    </xf>
    <xf numFmtId="9" fontId="120" fillId="0" borderId="0" xfId="0" applyNumberFormat="1" applyFont="1" applyBorder="1">
      <alignment vertical="center"/>
    </xf>
    <xf numFmtId="0" fontId="3" fillId="0" borderId="0" xfId="0" applyFont="1" applyBorder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 shrinkToFit="1"/>
    </xf>
    <xf numFmtId="0" fontId="45" fillId="0" borderId="0" xfId="37" applyFont="1" applyFill="1" applyBorder="1" applyAlignment="1">
      <alignment vertical="center"/>
    </xf>
    <xf numFmtId="0" fontId="46" fillId="0" borderId="0" xfId="37" applyFont="1" applyFill="1" applyBorder="1" applyAlignment="1">
      <alignment vertical="center"/>
    </xf>
    <xf numFmtId="0" fontId="47" fillId="0" borderId="0" xfId="37" applyFont="1" applyFill="1" applyAlignment="1">
      <alignment vertical="center"/>
    </xf>
    <xf numFmtId="0" fontId="119" fillId="25" borderId="13" xfId="0" applyFont="1" applyFill="1" applyBorder="1" applyAlignment="1">
      <alignment horizontal="center" vertical="center" shrinkToFit="1"/>
    </xf>
    <xf numFmtId="0" fontId="116" fillId="25" borderId="27" xfId="0" applyFont="1" applyFill="1" applyBorder="1" applyAlignment="1">
      <alignment vertical="center" textRotation="180" shrinkToFit="1"/>
    </xf>
    <xf numFmtId="0" fontId="116" fillId="25" borderId="28" xfId="0" applyFont="1" applyFill="1" applyBorder="1" applyAlignment="1">
      <alignment horizontal="left" vertical="center" shrinkToFit="1"/>
    </xf>
    <xf numFmtId="0" fontId="116" fillId="25" borderId="27" xfId="0" applyFont="1" applyFill="1" applyBorder="1" applyAlignment="1">
      <alignment horizontal="left" vertical="center" shrinkToFit="1"/>
    </xf>
    <xf numFmtId="0" fontId="116" fillId="25" borderId="37" xfId="0" applyFont="1" applyFill="1" applyBorder="1" applyAlignment="1">
      <alignment vertical="center" textRotation="180" shrinkToFit="1"/>
    </xf>
    <xf numFmtId="0" fontId="48" fillId="0" borderId="0" xfId="37" applyFont="1" applyFill="1" applyBorder="1" applyAlignment="1">
      <alignment wrapText="1"/>
    </xf>
    <xf numFmtId="0" fontId="123" fillId="0" borderId="0" xfId="0" applyFont="1" applyBorder="1">
      <alignment vertical="center"/>
    </xf>
    <xf numFmtId="0" fontId="123" fillId="0" borderId="0" xfId="0" applyFont="1" applyBorder="1" applyAlignment="1">
      <alignment horizontal="center" vertical="center"/>
    </xf>
    <xf numFmtId="0" fontId="123" fillId="0" borderId="0" xfId="0" applyFont="1">
      <alignment vertical="center"/>
    </xf>
    <xf numFmtId="0" fontId="124" fillId="25" borderId="27" xfId="0" applyFont="1" applyFill="1" applyBorder="1" applyAlignment="1">
      <alignment vertical="center" textRotation="180" shrinkToFit="1"/>
    </xf>
    <xf numFmtId="0" fontId="124" fillId="25" borderId="28" xfId="0" applyFont="1" applyFill="1" applyBorder="1" applyAlignment="1">
      <alignment horizontal="left" vertical="center" shrinkToFit="1"/>
    </xf>
    <xf numFmtId="0" fontId="124" fillId="25" borderId="27" xfId="0" applyFont="1" applyFill="1" applyBorder="1" applyAlignment="1">
      <alignment horizontal="left" vertical="center" shrinkToFit="1"/>
    </xf>
    <xf numFmtId="0" fontId="125" fillId="25" borderId="37" xfId="0" applyFont="1" applyFill="1" applyBorder="1" applyAlignment="1">
      <alignment vertical="center" textRotation="180" shrinkToFit="1"/>
    </xf>
    <xf numFmtId="0" fontId="38" fillId="0" borderId="38" xfId="0" applyFont="1" applyBorder="1" applyAlignment="1">
      <alignment horizontal="left" vertical="center" shrinkToFit="1"/>
    </xf>
    <xf numFmtId="0" fontId="126" fillId="25" borderId="26" xfId="0" applyFont="1" applyFill="1" applyBorder="1" applyAlignment="1">
      <alignment horizontal="left" vertical="center" shrinkToFit="1"/>
    </xf>
    <xf numFmtId="0" fontId="126" fillId="25" borderId="16" xfId="0" applyFont="1" applyFill="1" applyBorder="1" applyAlignment="1">
      <alignment horizontal="left" vertical="center" shrinkToFit="1"/>
    </xf>
    <xf numFmtId="0" fontId="126" fillId="25" borderId="30" xfId="0" applyFont="1" applyFill="1" applyBorder="1" applyAlignment="1">
      <alignment horizontal="left" vertical="center" shrinkToFit="1"/>
    </xf>
    <xf numFmtId="0" fontId="126" fillId="25" borderId="10" xfId="0" applyFont="1" applyFill="1" applyBorder="1" applyAlignment="1">
      <alignment horizontal="left" vertical="center" shrinkToFit="1"/>
    </xf>
    <xf numFmtId="0" fontId="126" fillId="25" borderId="26" xfId="0" applyFont="1" applyFill="1" applyBorder="1" applyAlignment="1">
      <alignment vertical="center" textRotation="180" shrinkToFit="1"/>
    </xf>
    <xf numFmtId="0" fontId="116" fillId="0" borderId="26" xfId="0" applyFont="1" applyFill="1" applyBorder="1" applyAlignment="1">
      <alignment horizontal="left" vertical="center" shrinkToFit="1"/>
    </xf>
    <xf numFmtId="0" fontId="116" fillId="0" borderId="16" xfId="0" applyFont="1" applyFill="1" applyBorder="1" applyAlignment="1">
      <alignment horizontal="left" vertical="center" shrinkToFit="1"/>
    </xf>
    <xf numFmtId="0" fontId="50" fillId="0" borderId="0" xfId="0" applyFont="1" applyAlignment="1">
      <alignment horizontal="center" vertical="center"/>
    </xf>
    <xf numFmtId="0" fontId="116" fillId="25" borderId="24" xfId="0" applyFont="1" applyFill="1" applyBorder="1">
      <alignment vertical="center"/>
    </xf>
    <xf numFmtId="0" fontId="39" fillId="0" borderId="39" xfId="0" applyFont="1" applyBorder="1" applyAlignment="1">
      <alignment horizontal="center"/>
    </xf>
    <xf numFmtId="0" fontId="40" fillId="0" borderId="28" xfId="0" applyFont="1" applyBorder="1" applyAlignment="1">
      <alignment horizontal="center"/>
    </xf>
    <xf numFmtId="0" fontId="39" fillId="0" borderId="11" xfId="0" applyFont="1" applyBorder="1">
      <alignment vertical="center"/>
    </xf>
    <xf numFmtId="0" fontId="38" fillId="0" borderId="37" xfId="0" applyFont="1" applyFill="1" applyBorder="1" applyAlignment="1">
      <alignment vertical="center" textRotation="180" shrinkToFit="1"/>
    </xf>
    <xf numFmtId="0" fontId="40" fillId="0" borderId="11" xfId="0" applyFont="1" applyBorder="1" applyAlignment="1">
      <alignment horizontal="right"/>
    </xf>
    <xf numFmtId="0" fontId="40" fillId="0" borderId="11" xfId="0" applyFont="1" applyBorder="1">
      <alignment vertical="center"/>
    </xf>
    <xf numFmtId="0" fontId="116" fillId="0" borderId="11" xfId="0" applyFont="1" applyBorder="1" applyAlignment="1">
      <alignment horizontal="right"/>
    </xf>
    <xf numFmtId="0" fontId="126" fillId="0" borderId="27" xfId="0" applyFont="1" applyFill="1" applyBorder="1" applyAlignment="1">
      <alignment vertical="center" textRotation="180" shrinkToFit="1"/>
    </xf>
    <xf numFmtId="0" fontId="116" fillId="0" borderId="37" xfId="0" applyFont="1" applyFill="1" applyBorder="1" applyAlignment="1">
      <alignment vertical="center" textRotation="180" shrinkToFit="1"/>
    </xf>
    <xf numFmtId="0" fontId="126" fillId="0" borderId="28" xfId="0" applyFont="1" applyBorder="1" applyAlignment="1">
      <alignment horizontal="left" vertical="center" shrinkToFit="1"/>
    </xf>
    <xf numFmtId="0" fontId="126" fillId="0" borderId="27" xfId="0" applyFont="1" applyBorder="1" applyAlignment="1">
      <alignment horizontal="left" vertical="center" shrinkToFit="1"/>
    </xf>
    <xf numFmtId="0" fontId="116" fillId="25" borderId="11" xfId="0" applyFont="1" applyFill="1" applyBorder="1" applyAlignment="1">
      <alignment horizontal="right"/>
    </xf>
    <xf numFmtId="0" fontId="122" fillId="0" borderId="0" xfId="0" applyFont="1" applyAlignment="1">
      <alignment horizontal="center" vertical="center"/>
    </xf>
    <xf numFmtId="0" fontId="122" fillId="0" borderId="0" xfId="0" applyFont="1" applyAlignment="1">
      <alignment vertical="center"/>
    </xf>
    <xf numFmtId="0" fontId="127" fillId="0" borderId="0" xfId="0" applyFont="1" applyAlignment="1">
      <alignment horizontal="center" vertical="center"/>
    </xf>
    <xf numFmtId="0" fontId="39" fillId="0" borderId="0" xfId="0" applyFont="1" applyBorder="1" applyAlignment="1">
      <alignment horizontal="center" vertical="center" shrinkToFit="1"/>
    </xf>
    <xf numFmtId="0" fontId="116" fillId="0" borderId="16" xfId="0" applyFont="1" applyBorder="1" applyAlignment="1">
      <alignment horizontal="left" vertical="center" shrinkToFit="1"/>
    </xf>
    <xf numFmtId="0" fontId="116" fillId="0" borderId="26" xfId="0" applyFont="1" applyBorder="1" applyAlignment="1">
      <alignment horizontal="left" vertical="center" shrinkToFit="1"/>
    </xf>
    <xf numFmtId="0" fontId="116" fillId="0" borderId="26" xfId="0" applyFont="1" applyFill="1" applyBorder="1" applyAlignment="1">
      <alignment vertical="center" textRotation="180" shrinkToFit="1"/>
    </xf>
    <xf numFmtId="0" fontId="116" fillId="0" borderId="13" xfId="0" applyFont="1" applyFill="1" applyBorder="1" applyAlignment="1">
      <alignment vertical="center" textRotation="180" shrinkToFit="1"/>
    </xf>
    <xf numFmtId="0" fontId="116" fillId="0" borderId="27" xfId="0" applyFont="1" applyFill="1" applyBorder="1" applyAlignment="1">
      <alignment vertical="center" textRotation="180" shrinkToFit="1"/>
    </xf>
    <xf numFmtId="0" fontId="116" fillId="0" borderId="28" xfId="0" applyFont="1" applyBorder="1" applyAlignment="1">
      <alignment horizontal="left" vertical="center" shrinkToFit="1"/>
    </xf>
    <xf numFmtId="0" fontId="116" fillId="0" borderId="27" xfId="0" applyFont="1" applyBorder="1" applyAlignment="1">
      <alignment horizontal="left" vertical="center" shrinkToFit="1"/>
    </xf>
    <xf numFmtId="0" fontId="128" fillId="0" borderId="0" xfId="0" applyFont="1" applyAlignment="1">
      <alignment vertical="center"/>
    </xf>
    <xf numFmtId="0" fontId="129" fillId="0" borderId="0" xfId="0" applyFont="1" applyAlignment="1">
      <alignment vertical="center"/>
    </xf>
    <xf numFmtId="0" fontId="130" fillId="0" borderId="0" xfId="0" applyFont="1" applyAlignment="1">
      <alignment horizontal="left" vertical="center"/>
    </xf>
    <xf numFmtId="0" fontId="131" fillId="0" borderId="0" xfId="0" applyFont="1" applyAlignment="1">
      <alignment horizontal="left" vertical="center"/>
    </xf>
    <xf numFmtId="0" fontId="20" fillId="0" borderId="0" xfId="0" applyFont="1" applyAlignment="1">
      <alignment horizontal="center"/>
    </xf>
    <xf numFmtId="0" fontId="128" fillId="0" borderId="0" xfId="0" applyFont="1" applyAlignment="1"/>
    <xf numFmtId="0" fontId="50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0" fillId="0" borderId="0" xfId="0" applyAlignment="1"/>
    <xf numFmtId="0" fontId="133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134" fillId="0" borderId="0" xfId="0" applyFont="1" applyAlignment="1">
      <alignment horizontal="center"/>
    </xf>
    <xf numFmtId="0" fontId="49" fillId="0" borderId="0" xfId="0" applyFont="1" applyAlignment="1"/>
    <xf numFmtId="0" fontId="135" fillId="0" borderId="0" xfId="0" applyFont="1" applyAlignment="1"/>
    <xf numFmtId="0" fontId="49" fillId="0" borderId="0" xfId="0" applyFont="1" applyAlignment="1">
      <alignment horizontal="center"/>
    </xf>
    <xf numFmtId="0" fontId="136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35" fillId="0" borderId="0" xfId="0" applyFont="1" applyBorder="1" applyAlignment="1">
      <alignment shrinkToFit="1"/>
    </xf>
    <xf numFmtId="0" fontId="116" fillId="0" borderId="13" xfId="0" applyFont="1" applyFill="1" applyBorder="1" applyAlignment="1">
      <alignment horizontal="left" vertical="center" shrinkToFit="1"/>
    </xf>
    <xf numFmtId="0" fontId="138" fillId="0" borderId="10" xfId="0" applyFont="1" applyBorder="1" applyAlignment="1">
      <alignment horizontal="left" vertical="center" shrinkToFit="1"/>
    </xf>
    <xf numFmtId="0" fontId="138" fillId="0" borderId="11" xfId="0" applyFont="1" applyBorder="1" applyAlignment="1">
      <alignment horizontal="center" vertical="center" shrinkToFit="1"/>
    </xf>
    <xf numFmtId="0" fontId="138" fillId="0" borderId="11" xfId="0" applyFont="1" applyBorder="1" applyAlignment="1">
      <alignment horizontal="center" vertical="center"/>
    </xf>
    <xf numFmtId="0" fontId="138" fillId="0" borderId="12" xfId="0" applyFont="1" applyBorder="1" applyAlignment="1">
      <alignment horizontal="left" vertical="center" shrinkToFit="1"/>
    </xf>
    <xf numFmtId="0" fontId="139" fillId="0" borderId="0" xfId="0" applyFont="1" applyAlignment="1">
      <alignment horizontal="center" vertical="center"/>
    </xf>
    <xf numFmtId="0" fontId="140" fillId="0" borderId="0" xfId="0" applyFont="1" applyBorder="1" applyAlignment="1">
      <alignment horizontal="center" vertical="center" shrinkToFit="1"/>
    </xf>
    <xf numFmtId="0" fontId="140" fillId="0" borderId="11" xfId="0" applyFont="1" applyBorder="1" applyAlignment="1">
      <alignment horizontal="center" vertical="center" shrinkToFit="1"/>
    </xf>
    <xf numFmtId="0" fontId="141" fillId="0" borderId="40" xfId="0" applyFont="1" applyBorder="1" applyAlignment="1">
      <alignment horizontal="center" vertical="center" shrinkToFit="1"/>
    </xf>
    <xf numFmtId="0" fontId="141" fillId="0" borderId="41" xfId="0" applyFont="1" applyBorder="1" applyAlignment="1">
      <alignment horizontal="left" vertical="center" shrinkToFit="1"/>
    </xf>
    <xf numFmtId="0" fontId="141" fillId="0" borderId="40" xfId="0" applyFont="1" applyBorder="1" applyAlignment="1">
      <alignment horizontal="left" vertical="center" shrinkToFit="1"/>
    </xf>
    <xf numFmtId="0" fontId="141" fillId="25" borderId="40" xfId="0" applyFont="1" applyFill="1" applyBorder="1" applyAlignment="1">
      <alignment horizontal="center" vertical="center" shrinkToFit="1"/>
    </xf>
    <xf numFmtId="0" fontId="141" fillId="25" borderId="41" xfId="0" applyFont="1" applyFill="1" applyBorder="1" applyAlignment="1">
      <alignment horizontal="left" vertical="center" shrinkToFit="1"/>
    </xf>
    <xf numFmtId="0" fontId="142" fillId="0" borderId="10" xfId="0" applyFont="1" applyBorder="1" applyAlignment="1">
      <alignment horizontal="left" vertical="center" shrinkToFit="1"/>
    </xf>
    <xf numFmtId="0" fontId="143" fillId="0" borderId="0" xfId="0" applyFont="1" applyAlignment="1">
      <alignment horizontal="center" vertical="center"/>
    </xf>
    <xf numFmtId="0" fontId="141" fillId="0" borderId="10" xfId="0" applyFont="1" applyBorder="1" applyAlignment="1">
      <alignment horizontal="left" vertical="center" shrinkToFit="1"/>
    </xf>
    <xf numFmtId="0" fontId="141" fillId="25" borderId="10" xfId="0" applyFont="1" applyFill="1" applyBorder="1" applyAlignment="1">
      <alignment horizontal="left" vertical="center" shrinkToFit="1"/>
    </xf>
    <xf numFmtId="0" fontId="141" fillId="0" borderId="11" xfId="0" applyFont="1" applyBorder="1" applyAlignment="1">
      <alignment horizontal="center" vertical="center" shrinkToFit="1"/>
    </xf>
    <xf numFmtId="0" fontId="141" fillId="0" borderId="12" xfId="0" applyFont="1" applyBorder="1" applyAlignment="1">
      <alignment horizontal="left" vertical="center" shrinkToFit="1"/>
    </xf>
    <xf numFmtId="0" fontId="141" fillId="0" borderId="11" xfId="0" applyFont="1" applyBorder="1" applyAlignment="1">
      <alignment horizontal="left" vertical="center" shrinkToFit="1"/>
    </xf>
    <xf numFmtId="0" fontId="141" fillId="25" borderId="11" xfId="0" applyFont="1" applyFill="1" applyBorder="1" applyAlignment="1">
      <alignment horizontal="center" vertical="center" shrinkToFit="1"/>
    </xf>
    <xf numFmtId="0" fontId="141" fillId="25" borderId="12" xfId="0" applyFont="1" applyFill="1" applyBorder="1" applyAlignment="1">
      <alignment horizontal="left" vertical="center" shrinkToFit="1"/>
    </xf>
    <xf numFmtId="0" fontId="142" fillId="0" borderId="11" xfId="0" applyFont="1" applyBorder="1" applyAlignment="1">
      <alignment horizontal="center" vertical="center"/>
    </xf>
    <xf numFmtId="0" fontId="142" fillId="0" borderId="12" xfId="0" applyFont="1" applyBorder="1" applyAlignment="1">
      <alignment horizontal="left" vertical="center" shrinkToFit="1"/>
    </xf>
    <xf numFmtId="0" fontId="142" fillId="0" borderId="41" xfId="0" applyFont="1" applyBorder="1" applyAlignment="1">
      <alignment horizontal="left" vertical="center" shrinkToFit="1"/>
    </xf>
    <xf numFmtId="0" fontId="144" fillId="0" borderId="0" xfId="0" applyFont="1" applyAlignment="1">
      <alignment horizontal="center" vertical="center"/>
    </xf>
    <xf numFmtId="0" fontId="141" fillId="0" borderId="42" xfId="0" applyFont="1" applyBorder="1" applyAlignment="1">
      <alignment horizontal="center" vertical="center" shrinkToFit="1"/>
    </xf>
    <xf numFmtId="0" fontId="141" fillId="0" borderId="43" xfId="0" applyFont="1" applyBorder="1" applyAlignment="1">
      <alignment horizontal="left" vertical="center" shrinkToFit="1"/>
    </xf>
    <xf numFmtId="0" fontId="141" fillId="0" borderId="42" xfId="0" applyFont="1" applyBorder="1" applyAlignment="1">
      <alignment horizontal="left" vertical="center" shrinkToFit="1"/>
    </xf>
    <xf numFmtId="0" fontId="38" fillId="0" borderId="44" xfId="0" applyFont="1" applyBorder="1" applyAlignment="1">
      <alignment horizontal="left" vertical="center" shrinkToFit="1"/>
    </xf>
    <xf numFmtId="0" fontId="38" fillId="0" borderId="45" xfId="0" applyFont="1" applyBorder="1" applyAlignment="1">
      <alignment horizontal="left" vertical="center" shrinkToFit="1"/>
    </xf>
    <xf numFmtId="0" fontId="52" fillId="0" borderId="0" xfId="0" applyFont="1" applyAlignment="1">
      <alignment horizontal="center" vertical="center"/>
    </xf>
    <xf numFmtId="0" fontId="53" fillId="0" borderId="0" xfId="0" applyFont="1">
      <alignment vertical="center"/>
    </xf>
    <xf numFmtId="0" fontId="54" fillId="0" borderId="0" xfId="0" applyFont="1" applyAlignment="1">
      <alignment horizontal="center" vertical="center"/>
    </xf>
    <xf numFmtId="0" fontId="145" fillId="25" borderId="30" xfId="0" applyFont="1" applyFill="1" applyBorder="1" applyAlignment="1">
      <alignment vertical="center" wrapText="1"/>
    </xf>
    <xf numFmtId="0" fontId="145" fillId="25" borderId="31" xfId="0" applyFont="1" applyFill="1" applyBorder="1" applyAlignment="1">
      <alignment vertical="center" wrapText="1"/>
    </xf>
    <xf numFmtId="0" fontId="145" fillId="25" borderId="11" xfId="0" applyFont="1" applyFill="1" applyBorder="1" applyAlignment="1">
      <alignment vertical="center" wrapText="1"/>
    </xf>
    <xf numFmtId="0" fontId="116" fillId="25" borderId="10" xfId="0" applyFont="1" applyFill="1" applyBorder="1" applyAlignment="1">
      <alignment horizontal="left" vertical="center" shrinkToFit="1"/>
    </xf>
    <xf numFmtId="0" fontId="116" fillId="25" borderId="46" xfId="0" applyFont="1" applyFill="1" applyBorder="1" applyAlignment="1">
      <alignment horizontal="left" vertical="center" shrinkToFit="1"/>
    </xf>
    <xf numFmtId="0" fontId="116" fillId="25" borderId="47" xfId="0" applyFont="1" applyFill="1" applyBorder="1" applyAlignment="1">
      <alignment horizontal="left" vertical="center" shrinkToFit="1"/>
    </xf>
    <xf numFmtId="0" fontId="146" fillId="0" borderId="48" xfId="0" applyFont="1" applyBorder="1" applyAlignment="1">
      <alignment vertical="center" wrapText="1" shrinkToFit="1"/>
    </xf>
    <xf numFmtId="0" fontId="36" fillId="0" borderId="13" xfId="0" applyFont="1" applyFill="1" applyBorder="1" applyAlignment="1">
      <alignment vertical="center" textRotation="180" shrinkToFit="1"/>
    </xf>
    <xf numFmtId="0" fontId="116" fillId="0" borderId="10" xfId="0" applyFont="1" applyBorder="1" applyAlignment="1">
      <alignment horizontal="left" vertical="center" shrinkToFit="1"/>
    </xf>
    <xf numFmtId="0" fontId="147" fillId="0" borderId="0" xfId="0" applyFont="1" applyAlignment="1">
      <alignment horizontal="left" vertical="center"/>
    </xf>
    <xf numFmtId="0" fontId="116" fillId="0" borderId="13" xfId="0" applyFont="1" applyBorder="1" applyAlignment="1">
      <alignment horizontal="left" vertical="center" shrinkToFit="1"/>
    </xf>
    <xf numFmtId="0" fontId="116" fillId="0" borderId="49" xfId="0" applyFont="1" applyFill="1" applyBorder="1" applyAlignment="1">
      <alignment vertical="center" textRotation="180" shrinkToFit="1"/>
    </xf>
    <xf numFmtId="0" fontId="36" fillId="0" borderId="13" xfId="0" applyFont="1" applyBorder="1" applyAlignment="1">
      <alignment horizontal="left" vertical="center" shrinkToFit="1"/>
    </xf>
    <xf numFmtId="0" fontId="116" fillId="0" borderId="13" xfId="0" applyFont="1" applyFill="1" applyBorder="1" applyAlignment="1">
      <alignment horizontal="left" vertical="center" textRotation="180" shrinkToFit="1"/>
    </xf>
    <xf numFmtId="0" fontId="116" fillId="0" borderId="46" xfId="0" applyFont="1" applyFill="1" applyBorder="1" applyAlignment="1">
      <alignment vertical="center" textRotation="180" shrinkToFit="1"/>
    </xf>
    <xf numFmtId="0" fontId="116" fillId="25" borderId="49" xfId="0" applyFont="1" applyFill="1" applyBorder="1" applyAlignment="1">
      <alignment vertical="center" textRotation="180" shrinkToFit="1"/>
    </xf>
    <xf numFmtId="0" fontId="43" fillId="0" borderId="0" xfId="0" applyFont="1" applyBorder="1">
      <alignment vertical="center"/>
    </xf>
    <xf numFmtId="0" fontId="27" fillId="0" borderId="0" xfId="0" applyFont="1" applyBorder="1">
      <alignment vertical="center"/>
    </xf>
    <xf numFmtId="0" fontId="116" fillId="25" borderId="0" xfId="0" applyFont="1" applyFill="1" applyBorder="1" applyAlignment="1">
      <alignment horizontal="left" vertical="center" shrinkToFit="1"/>
    </xf>
    <xf numFmtId="0" fontId="116" fillId="0" borderId="0" xfId="0" applyFont="1" applyFill="1" applyBorder="1" applyAlignment="1">
      <alignment horizontal="left" vertical="center" shrinkToFit="1"/>
    </xf>
    <xf numFmtId="0" fontId="38" fillId="0" borderId="0" xfId="0" applyFont="1" applyBorder="1" applyAlignment="1">
      <alignment horizontal="left" vertical="center" shrinkToFit="1"/>
    </xf>
    <xf numFmtId="0" fontId="24" fillId="0" borderId="0" xfId="0" applyFont="1" applyFill="1" applyBorder="1" applyAlignment="1">
      <alignment vertical="center" textRotation="180" shrinkToFit="1"/>
    </xf>
    <xf numFmtId="0" fontId="25" fillId="0" borderId="0" xfId="0" applyFont="1" applyBorder="1">
      <alignment vertical="center"/>
    </xf>
    <xf numFmtId="0" fontId="148" fillId="0" borderId="0" xfId="0" applyFont="1" applyBorder="1" applyAlignment="1">
      <alignment vertical="center"/>
    </xf>
    <xf numFmtId="0" fontId="38" fillId="25" borderId="26" xfId="0" applyFont="1" applyFill="1" applyBorder="1" applyAlignment="1">
      <alignment horizontal="left" vertical="center" shrinkToFit="1"/>
    </xf>
    <xf numFmtId="0" fontId="24" fillId="25" borderId="13" xfId="0" applyFont="1" applyFill="1" applyBorder="1" applyAlignment="1">
      <alignment horizontal="left" vertical="center" shrinkToFit="1"/>
    </xf>
    <xf numFmtId="0" fontId="24" fillId="25" borderId="13" xfId="0" applyFont="1" applyFill="1" applyBorder="1" applyAlignment="1">
      <alignment vertical="center" textRotation="180" shrinkToFit="1"/>
    </xf>
    <xf numFmtId="0" fontId="38" fillId="25" borderId="26" xfId="0" applyFont="1" applyFill="1" applyBorder="1" applyAlignment="1">
      <alignment horizontal="left" vertical="center" wrapText="1" shrinkToFit="1"/>
    </xf>
    <xf numFmtId="0" fontId="24" fillId="25" borderId="37" xfId="0" applyFont="1" applyFill="1" applyBorder="1" applyAlignment="1">
      <alignment vertical="center" textRotation="180" shrinkToFit="1"/>
    </xf>
    <xf numFmtId="0" fontId="38" fillId="25" borderId="28" xfId="0" applyFont="1" applyFill="1" applyBorder="1" applyAlignment="1">
      <alignment horizontal="left" vertical="center" shrinkToFit="1"/>
    </xf>
    <xf numFmtId="0" fontId="140" fillId="0" borderId="30" xfId="0" applyFont="1" applyBorder="1" applyAlignment="1">
      <alignment vertical="center"/>
    </xf>
    <xf numFmtId="0" fontId="140" fillId="0" borderId="31" xfId="0" applyFont="1" applyBorder="1" applyAlignment="1">
      <alignment vertical="center"/>
    </xf>
    <xf numFmtId="0" fontId="140" fillId="0" borderId="32" xfId="0" applyFont="1" applyBorder="1" applyAlignment="1">
      <alignment vertical="center"/>
    </xf>
    <xf numFmtId="0" fontId="140" fillId="0" borderId="40" xfId="0" applyFont="1" applyBorder="1" applyAlignment="1">
      <alignment horizontal="center" vertical="center" shrinkToFit="1"/>
    </xf>
    <xf numFmtId="0" fontId="140" fillId="25" borderId="32" xfId="0" applyFont="1" applyFill="1" applyBorder="1" applyAlignment="1">
      <alignment vertical="center"/>
    </xf>
    <xf numFmtId="0" fontId="140" fillId="25" borderId="40" xfId="0" applyFont="1" applyFill="1" applyBorder="1" applyAlignment="1">
      <alignment horizontal="center" vertical="center" shrinkToFit="1"/>
    </xf>
    <xf numFmtId="0" fontId="140" fillId="25" borderId="30" xfId="0" applyFont="1" applyFill="1" applyBorder="1" applyAlignment="1">
      <alignment vertical="center"/>
    </xf>
    <xf numFmtId="0" fontId="140" fillId="25" borderId="0" xfId="0" applyFont="1" applyFill="1" applyBorder="1" applyAlignment="1">
      <alignment horizontal="center" vertical="center" shrinkToFit="1"/>
    </xf>
    <xf numFmtId="0" fontId="140" fillId="25" borderId="31" xfId="0" applyFont="1" applyFill="1" applyBorder="1" applyAlignment="1">
      <alignment vertical="center"/>
    </xf>
    <xf numFmtId="0" fontId="140" fillId="25" borderId="11" xfId="0" applyFont="1" applyFill="1" applyBorder="1" applyAlignment="1">
      <alignment horizontal="center" vertical="center" shrinkToFit="1"/>
    </xf>
    <xf numFmtId="0" fontId="140" fillId="25" borderId="41" xfId="0" applyFont="1" applyFill="1" applyBorder="1" applyAlignment="1">
      <alignment horizontal="left" shrinkToFit="1"/>
    </xf>
    <xf numFmtId="0" fontId="149" fillId="0" borderId="0" xfId="0" applyFont="1" applyBorder="1" applyAlignment="1"/>
    <xf numFmtId="0" fontId="149" fillId="0" borderId="0" xfId="0" applyFont="1" applyBorder="1" applyAlignment="1">
      <alignment horizontal="center"/>
    </xf>
    <xf numFmtId="0" fontId="149" fillId="0" borderId="10" xfId="0" applyFont="1" applyBorder="1" applyAlignment="1">
      <alignment horizontal="left" shrinkToFit="1"/>
    </xf>
    <xf numFmtId="0" fontId="150" fillId="0" borderId="0" xfId="0" applyFont="1" applyAlignment="1">
      <alignment horizontal="center"/>
    </xf>
    <xf numFmtId="0" fontId="151" fillId="0" borderId="0" xfId="0" applyFont="1" applyAlignment="1"/>
    <xf numFmtId="0" fontId="140" fillId="0" borderId="10" xfId="0" applyFont="1" applyBorder="1" applyAlignment="1">
      <alignment horizontal="left" shrinkToFit="1"/>
    </xf>
    <xf numFmtId="0" fontId="140" fillId="0" borderId="0" xfId="0" applyFont="1" applyBorder="1" applyAlignment="1">
      <alignment horizontal="left" shrinkToFit="1"/>
    </xf>
    <xf numFmtId="0" fontId="140" fillId="25" borderId="10" xfId="0" applyFont="1" applyFill="1" applyBorder="1" applyAlignment="1">
      <alignment horizontal="left" shrinkToFit="1"/>
    </xf>
    <xf numFmtId="0" fontId="140" fillId="0" borderId="12" xfId="0" applyFont="1" applyBorder="1" applyAlignment="1">
      <alignment horizontal="left" shrinkToFit="1"/>
    </xf>
    <xf numFmtId="0" fontId="140" fillId="0" borderId="11" xfId="0" applyFont="1" applyBorder="1" applyAlignment="1">
      <alignment horizontal="left" shrinkToFit="1"/>
    </xf>
    <xf numFmtId="0" fontId="140" fillId="25" borderId="12" xfId="0" applyFont="1" applyFill="1" applyBorder="1" applyAlignment="1">
      <alignment horizontal="left" shrinkToFit="1"/>
    </xf>
    <xf numFmtId="0" fontId="149" fillId="0" borderId="11" xfId="0" applyFont="1" applyBorder="1" applyAlignment="1"/>
    <xf numFmtId="0" fontId="149" fillId="0" borderId="11" xfId="0" applyFont="1" applyBorder="1" applyAlignment="1">
      <alignment horizontal="center"/>
    </xf>
    <xf numFmtId="0" fontId="149" fillId="0" borderId="12" xfId="0" applyFont="1" applyBorder="1" applyAlignment="1">
      <alignment horizontal="left" shrinkToFit="1"/>
    </xf>
    <xf numFmtId="0" fontId="55" fillId="0" borderId="0" xfId="0" applyFont="1" applyAlignment="1"/>
    <xf numFmtId="0" fontId="140" fillId="0" borderId="41" xfId="0" applyFont="1" applyBorder="1" applyAlignment="1">
      <alignment horizontal="left" shrinkToFit="1"/>
    </xf>
    <xf numFmtId="0" fontId="149" fillId="0" borderId="40" xfId="0" applyFont="1" applyBorder="1" applyAlignment="1"/>
    <xf numFmtId="0" fontId="149" fillId="0" borderId="41" xfId="0" applyFont="1" applyBorder="1" applyAlignment="1">
      <alignment horizontal="left" shrinkToFit="1"/>
    </xf>
    <xf numFmtId="0" fontId="150" fillId="0" borderId="0" xfId="0" applyFont="1" applyBorder="1" applyAlignment="1">
      <alignment horizontal="center"/>
    </xf>
    <xf numFmtId="0" fontId="140" fillId="0" borderId="40" xfId="0" applyFont="1" applyBorder="1" applyAlignment="1">
      <alignment horizontal="left" shrinkToFit="1"/>
    </xf>
    <xf numFmtId="0" fontId="152" fillId="0" borderId="0" xfId="0" applyFont="1" applyAlignment="1">
      <alignment horizontal="center"/>
    </xf>
    <xf numFmtId="0" fontId="153" fillId="0" borderId="0" xfId="0" applyFont="1" applyBorder="1" applyAlignment="1">
      <alignment horizontal="left"/>
    </xf>
    <xf numFmtId="0" fontId="153" fillId="0" borderId="0" xfId="0" applyFont="1" applyBorder="1" applyAlignment="1">
      <alignment horizontal="center" shrinkToFit="1"/>
    </xf>
    <xf numFmtId="0" fontId="153" fillId="0" borderId="0" xfId="0" applyFont="1" applyBorder="1" applyAlignment="1">
      <alignment horizontal="center"/>
    </xf>
    <xf numFmtId="0" fontId="153" fillId="0" borderId="10" xfId="0" applyFont="1" applyBorder="1" applyAlignment="1">
      <alignment horizontal="left" shrinkToFit="1"/>
    </xf>
    <xf numFmtId="0" fontId="56" fillId="0" borderId="0" xfId="0" applyFont="1" applyAlignment="1">
      <alignment horizontal="center"/>
    </xf>
    <xf numFmtId="0" fontId="153" fillId="0" borderId="11" xfId="0" applyFont="1" applyBorder="1" applyAlignment="1">
      <alignment horizontal="left"/>
    </xf>
    <xf numFmtId="0" fontId="153" fillId="0" borderId="11" xfId="0" applyFont="1" applyBorder="1" applyAlignment="1">
      <alignment horizontal="center" shrinkToFit="1"/>
    </xf>
    <xf numFmtId="0" fontId="153" fillId="0" borderId="11" xfId="0" applyFont="1" applyBorder="1" applyAlignment="1">
      <alignment horizontal="center"/>
    </xf>
    <xf numFmtId="0" fontId="153" fillId="0" borderId="12" xfId="0" applyFont="1" applyBorder="1" applyAlignment="1">
      <alignment horizontal="left" shrinkToFit="1"/>
    </xf>
    <xf numFmtId="0" fontId="116" fillId="25" borderId="26" xfId="0" applyFont="1" applyFill="1" applyBorder="1" applyAlignment="1">
      <alignment horizontal="left" vertical="center" shrinkToFit="1"/>
    </xf>
    <xf numFmtId="0" fontId="119" fillId="25" borderId="13" xfId="0" applyFont="1" applyFill="1" applyBorder="1" applyAlignment="1">
      <alignment horizontal="left" vertical="center" shrinkToFit="1"/>
    </xf>
    <xf numFmtId="0" fontId="119" fillId="25" borderId="13" xfId="0" applyFont="1" applyFill="1" applyBorder="1" applyAlignment="1">
      <alignment vertical="center" textRotation="180" shrinkToFit="1"/>
    </xf>
    <xf numFmtId="0" fontId="116" fillId="25" borderId="16" xfId="0" applyFont="1" applyFill="1" applyBorder="1" applyAlignment="1">
      <alignment horizontal="left" vertical="center" shrinkToFit="1"/>
    </xf>
    <xf numFmtId="0" fontId="116" fillId="25" borderId="30" xfId="0" applyFont="1" applyFill="1" applyBorder="1" applyAlignment="1">
      <alignment horizontal="left" vertical="center" shrinkToFit="1"/>
    </xf>
    <xf numFmtId="0" fontId="116" fillId="25" borderId="13" xfId="0" applyFont="1" applyFill="1" applyBorder="1" applyAlignment="1">
      <alignment horizontal="left" vertical="center" textRotation="180" shrinkToFit="1"/>
    </xf>
    <xf numFmtId="0" fontId="116" fillId="25" borderId="50" xfId="0" applyFont="1" applyFill="1" applyBorder="1" applyAlignment="1">
      <alignment horizontal="left" vertical="center" shrinkToFit="1"/>
    </xf>
    <xf numFmtId="0" fontId="116" fillId="25" borderId="51" xfId="0" applyFont="1" applyFill="1" applyBorder="1" applyAlignment="1">
      <alignment horizontal="left" vertical="center" shrinkToFit="1"/>
    </xf>
    <xf numFmtId="0" fontId="116" fillId="25" borderId="52" xfId="0" applyFont="1" applyFill="1" applyBorder="1" applyAlignment="1">
      <alignment horizontal="left" vertical="center" shrinkToFit="1"/>
    </xf>
    <xf numFmtId="0" fontId="116" fillId="0" borderId="46" xfId="0" applyFont="1" applyBorder="1" applyAlignment="1">
      <alignment horizontal="left" vertical="center" textRotation="180" shrinkToFit="1"/>
    </xf>
    <xf numFmtId="0" fontId="36" fillId="0" borderId="13" xfId="0" applyFont="1" applyBorder="1" applyAlignment="1">
      <alignment vertical="center" textRotation="180" shrinkToFit="1"/>
    </xf>
    <xf numFmtId="0" fontId="116" fillId="0" borderId="0" xfId="0" applyFont="1" applyAlignment="1">
      <alignment horizontal="left" vertical="center" shrinkToFit="1"/>
    </xf>
    <xf numFmtId="0" fontId="116" fillId="0" borderId="49" xfId="0" applyFont="1" applyBorder="1" applyAlignment="1">
      <alignment vertical="center" textRotation="180" shrinkToFit="1"/>
    </xf>
    <xf numFmtId="0" fontId="116" fillId="0" borderId="53" xfId="0" applyFont="1" applyBorder="1" applyAlignment="1">
      <alignment horizontal="left" vertical="center" shrinkToFit="1"/>
    </xf>
    <xf numFmtId="0" fontId="116" fillId="0" borderId="49" xfId="0" applyFont="1" applyBorder="1" applyAlignment="1">
      <alignment horizontal="left" vertical="center" shrinkToFit="1"/>
    </xf>
    <xf numFmtId="0" fontId="38" fillId="0" borderId="13" xfId="0" applyFont="1" applyFill="1" applyBorder="1" applyAlignment="1">
      <alignment horizontal="left" vertical="center" shrinkToFit="1"/>
    </xf>
    <xf numFmtId="0" fontId="116" fillId="25" borderId="26" xfId="37" applyFont="1" applyFill="1" applyBorder="1" applyAlignment="1">
      <alignment horizontal="left" vertical="center" shrinkToFit="1"/>
    </xf>
    <xf numFmtId="0" fontId="116" fillId="25" borderId="13" xfId="37" applyFont="1" applyFill="1" applyBorder="1" applyAlignment="1">
      <alignment horizontal="left" vertical="center" shrinkToFit="1"/>
    </xf>
    <xf numFmtId="0" fontId="116" fillId="25" borderId="16" xfId="37" applyFont="1" applyFill="1" applyBorder="1" applyAlignment="1">
      <alignment horizontal="left" vertical="center" shrinkToFit="1"/>
    </xf>
    <xf numFmtId="0" fontId="116" fillId="0" borderId="16" xfId="37" applyFont="1" applyBorder="1" applyAlignment="1">
      <alignment horizontal="left" vertical="center" shrinkToFit="1"/>
    </xf>
    <xf numFmtId="0" fontId="116" fillId="25" borderId="54" xfId="37" applyFont="1" applyFill="1" applyBorder="1" applyAlignment="1">
      <alignment horizontal="left" vertical="center" shrinkToFit="1"/>
    </xf>
    <xf numFmtId="0" fontId="47" fillId="0" borderId="0" xfId="37" applyFont="1" applyFill="1" applyBorder="1" applyAlignment="1">
      <alignment vertical="center"/>
    </xf>
    <xf numFmtId="0" fontId="129" fillId="0" borderId="0" xfId="0" applyFont="1" applyBorder="1" applyAlignment="1">
      <alignment vertical="center"/>
    </xf>
    <xf numFmtId="0" fontId="130" fillId="0" borderId="0" xfId="0" applyFont="1" applyBorder="1" applyAlignment="1">
      <alignment horizontal="left" vertical="center"/>
    </xf>
    <xf numFmtId="0" fontId="131" fillId="0" borderId="0" xfId="0" applyFont="1" applyBorder="1" applyAlignment="1">
      <alignment horizontal="left" vertical="center"/>
    </xf>
    <xf numFmtId="0" fontId="114" fillId="0" borderId="0" xfId="0" applyFont="1" applyBorder="1">
      <alignment vertical="center"/>
    </xf>
    <xf numFmtId="0" fontId="113" fillId="0" borderId="0" xfId="0" applyFont="1" applyBorder="1">
      <alignment vertical="center"/>
    </xf>
    <xf numFmtId="0" fontId="154" fillId="0" borderId="0" xfId="0" applyFont="1" applyBorder="1">
      <alignment vertical="center"/>
    </xf>
    <xf numFmtId="0" fontId="116" fillId="25" borderId="26" xfId="37" applyFont="1" applyFill="1" applyBorder="1" applyAlignment="1">
      <alignment vertical="center" shrinkToFit="1"/>
    </xf>
    <xf numFmtId="0" fontId="116" fillId="0" borderId="55" xfId="0" applyFont="1" applyBorder="1" applyAlignment="1">
      <alignment vertical="center" shrinkToFit="1"/>
    </xf>
    <xf numFmtId="0" fontId="36" fillId="25" borderId="26" xfId="0" applyFont="1" applyFill="1" applyBorder="1" applyAlignment="1">
      <alignment horizontal="left" vertical="center" shrinkToFit="1"/>
    </xf>
    <xf numFmtId="0" fontId="126" fillId="25" borderId="16" xfId="37" applyFont="1" applyFill="1" applyBorder="1" applyAlignment="1">
      <alignment horizontal="left" vertical="center" shrinkToFit="1"/>
    </xf>
    <xf numFmtId="0" fontId="116" fillId="0" borderId="13" xfId="0" applyFont="1" applyBorder="1" applyAlignment="1">
      <alignment vertical="center" textRotation="180" shrinkToFit="1"/>
    </xf>
    <xf numFmtId="0" fontId="38" fillId="25" borderId="26" xfId="0" applyFont="1" applyFill="1" applyBorder="1" applyAlignment="1">
      <alignment vertical="center" textRotation="180" shrinkToFit="1"/>
    </xf>
    <xf numFmtId="0" fontId="38" fillId="0" borderId="13" xfId="37" applyFont="1" applyBorder="1" applyAlignment="1">
      <alignment horizontal="left" vertical="center" shrinkToFit="1"/>
    </xf>
    <xf numFmtId="0" fontId="36" fillId="25" borderId="16" xfId="0" applyFont="1" applyFill="1" applyBorder="1" applyAlignment="1">
      <alignment horizontal="left" vertical="center" shrinkToFit="1"/>
    </xf>
    <xf numFmtId="0" fontId="36" fillId="25" borderId="27" xfId="0" applyFont="1" applyFill="1" applyBorder="1" applyAlignment="1">
      <alignment horizontal="left" vertical="center" shrinkToFit="1"/>
    </xf>
    <xf numFmtId="0" fontId="36" fillId="25" borderId="28" xfId="0" applyFont="1" applyFill="1" applyBorder="1" applyAlignment="1">
      <alignment horizontal="left" vertical="center" shrinkToFit="1"/>
    </xf>
    <xf numFmtId="0" fontId="29" fillId="0" borderId="0" xfId="0" applyFont="1" applyBorder="1">
      <alignment vertical="center"/>
    </xf>
    <xf numFmtId="0" fontId="126" fillId="25" borderId="26" xfId="37" applyFont="1" applyFill="1" applyBorder="1" applyAlignment="1">
      <alignment vertical="center" shrinkToFit="1"/>
    </xf>
    <xf numFmtId="0" fontId="116" fillId="0" borderId="48" xfId="0" applyFont="1" applyBorder="1" applyAlignment="1">
      <alignment vertical="center" wrapText="1" shrinkToFit="1"/>
    </xf>
    <xf numFmtId="0" fontId="38" fillId="0" borderId="16" xfId="0" applyFont="1" applyBorder="1" applyAlignment="1">
      <alignment horizontal="center" vertical="center" shrinkToFit="1"/>
    </xf>
    <xf numFmtId="0" fontId="38" fillId="0" borderId="28" xfId="0" applyFont="1" applyBorder="1" applyAlignment="1">
      <alignment horizontal="center" vertical="center" shrinkToFit="1"/>
    </xf>
    <xf numFmtId="0" fontId="57" fillId="0" borderId="0" xfId="0" applyFont="1" applyAlignment="1">
      <alignment horizontal="center"/>
    </xf>
    <xf numFmtId="0" fontId="155" fillId="0" borderId="0" xfId="0" applyFont="1" applyAlignment="1"/>
    <xf numFmtId="0" fontId="58" fillId="0" borderId="0" xfId="0" applyFont="1" applyAlignment="1">
      <alignment horizontal="center"/>
    </xf>
    <xf numFmtId="0" fontId="156" fillId="0" borderId="0" xfId="0" applyFont="1" applyAlignment="1">
      <alignment horizontal="center"/>
    </xf>
    <xf numFmtId="0" fontId="59" fillId="0" borderId="0" xfId="0" applyFont="1" applyAlignment="1"/>
    <xf numFmtId="0" fontId="157" fillId="0" borderId="0" xfId="0" applyFont="1" applyAlignment="1">
      <alignment horizontal="center"/>
    </xf>
    <xf numFmtId="0" fontId="57" fillId="0" borderId="0" xfId="0" applyFont="1" applyBorder="1" applyAlignment="1">
      <alignment horizontal="center"/>
    </xf>
    <xf numFmtId="0" fontId="158" fillId="0" borderId="0" xfId="0" applyFont="1" applyBorder="1" applyAlignment="1">
      <alignment horizontal="center"/>
    </xf>
    <xf numFmtId="0" fontId="158" fillId="0" borderId="0" xfId="0" applyFont="1" applyAlignment="1">
      <alignment horizontal="center"/>
    </xf>
    <xf numFmtId="0" fontId="58" fillId="0" borderId="0" xfId="0" applyFont="1" applyBorder="1" applyAlignment="1">
      <alignment horizontal="center"/>
    </xf>
    <xf numFmtId="0" fontId="159" fillId="0" borderId="0" xfId="0" applyFont="1" applyAlignment="1"/>
    <xf numFmtId="0" fontId="59" fillId="0" borderId="0" xfId="0" applyFont="1" applyAlignment="1">
      <alignment horizontal="center"/>
    </xf>
    <xf numFmtId="0" fontId="160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5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44" fillId="0" borderId="26" xfId="0" applyFont="1" applyBorder="1" applyAlignment="1">
      <alignment horizontal="left" vertical="center" shrinkToFit="1"/>
    </xf>
    <xf numFmtId="0" fontId="116" fillId="0" borderId="13" xfId="0" applyFont="1" applyFill="1" applyBorder="1" applyAlignment="1">
      <alignment vertical="center" shrinkToFit="1"/>
    </xf>
    <xf numFmtId="0" fontId="116" fillId="25" borderId="13" xfId="0" applyFont="1" applyFill="1" applyBorder="1" applyAlignment="1">
      <alignment vertical="center" shrinkToFit="1"/>
    </xf>
    <xf numFmtId="0" fontId="36" fillId="0" borderId="56" xfId="0" applyFont="1" applyBorder="1" applyAlignment="1">
      <alignment horizontal="left" vertical="center" shrinkToFit="1"/>
    </xf>
    <xf numFmtId="0" fontId="36" fillId="26" borderId="49" xfId="0" applyFont="1" applyFill="1" applyBorder="1" applyAlignment="1">
      <alignment horizontal="center" vertical="center" shrinkToFit="1"/>
    </xf>
    <xf numFmtId="0" fontId="36" fillId="0" borderId="49" xfId="0" applyFont="1" applyBorder="1" applyAlignment="1">
      <alignment horizontal="left" vertical="center" shrinkToFit="1"/>
    </xf>
    <xf numFmtId="0" fontId="36" fillId="0" borderId="49" xfId="0" applyFont="1" applyBorder="1" applyAlignment="1">
      <alignment vertical="center" textRotation="180" shrinkToFit="1"/>
    </xf>
    <xf numFmtId="0" fontId="116" fillId="25" borderId="49" xfId="0" applyFont="1" applyFill="1" applyBorder="1" applyAlignment="1">
      <alignment horizontal="left" vertical="center" shrinkToFit="1"/>
    </xf>
    <xf numFmtId="0" fontId="142" fillId="0" borderId="11" xfId="0" applyFont="1" applyBorder="1" applyAlignment="1">
      <alignment horizontal="center" vertical="center" shrinkToFit="1"/>
    </xf>
    <xf numFmtId="0" fontId="162" fillId="0" borderId="0" xfId="0" applyFont="1">
      <alignment vertical="center"/>
    </xf>
    <xf numFmtId="0" fontId="128" fillId="0" borderId="0" xfId="0" applyFont="1">
      <alignment vertical="center"/>
    </xf>
    <xf numFmtId="0" fontId="49" fillId="0" borderId="0" xfId="0" applyFont="1">
      <alignment vertical="center"/>
    </xf>
    <xf numFmtId="0" fontId="163" fillId="0" borderId="0" xfId="0" applyFont="1">
      <alignment vertical="center"/>
    </xf>
    <xf numFmtId="0" fontId="145" fillId="25" borderId="0" xfId="0" applyFont="1" applyFill="1" applyAlignment="1">
      <alignment vertical="center" wrapText="1"/>
    </xf>
    <xf numFmtId="0" fontId="63" fillId="25" borderId="50" xfId="0" applyFont="1" applyFill="1" applyBorder="1" applyAlignment="1">
      <alignment vertical="center" wrapText="1"/>
    </xf>
    <xf numFmtId="0" fontId="63" fillId="25" borderId="42" xfId="0" applyFont="1" applyFill="1" applyBorder="1" applyAlignment="1">
      <alignment vertical="center" wrapText="1"/>
    </xf>
    <xf numFmtId="0" fontId="64" fillId="0" borderId="43" xfId="0" applyFont="1" applyBorder="1">
      <alignment vertical="center"/>
    </xf>
    <xf numFmtId="0" fontId="64" fillId="0" borderId="0" xfId="0" applyFont="1">
      <alignment vertical="center"/>
    </xf>
    <xf numFmtId="0" fontId="64" fillId="0" borderId="10" xfId="0" applyFont="1" applyBorder="1">
      <alignment vertical="center"/>
    </xf>
    <xf numFmtId="0" fontId="141" fillId="0" borderId="50" xfId="0" applyFont="1" applyBorder="1" applyAlignment="1">
      <alignment horizontal="left" vertical="center"/>
    </xf>
    <xf numFmtId="0" fontId="115" fillId="0" borderId="0" xfId="0" applyFont="1" applyAlignment="1">
      <alignment horizontal="center" vertical="center" shrinkToFit="1"/>
    </xf>
    <xf numFmtId="0" fontId="115" fillId="0" borderId="0" xfId="0" applyFont="1" applyAlignment="1">
      <alignment horizontal="center" vertical="center"/>
    </xf>
    <xf numFmtId="0" fontId="63" fillId="25" borderId="30" xfId="0" applyFont="1" applyFill="1" applyBorder="1" applyAlignment="1">
      <alignment vertical="center" wrapText="1"/>
    </xf>
    <xf numFmtId="0" fontId="63" fillId="25" borderId="0" xfId="0" applyFont="1" applyFill="1" applyAlignment="1">
      <alignment vertical="center" wrapText="1"/>
    </xf>
    <xf numFmtId="0" fontId="141" fillId="0" borderId="30" xfId="0" applyFont="1" applyBorder="1" applyAlignment="1">
      <alignment horizontal="left" vertical="center"/>
    </xf>
    <xf numFmtId="0" fontId="141" fillId="0" borderId="0" xfId="0" applyFont="1" applyAlignment="1">
      <alignment horizontal="center" vertical="center" shrinkToFit="1"/>
    </xf>
    <xf numFmtId="0" fontId="63" fillId="25" borderId="31" xfId="0" applyFont="1" applyFill="1" applyBorder="1" applyAlignment="1">
      <alignment vertical="center" wrapText="1"/>
    </xf>
    <xf numFmtId="0" fontId="63" fillId="25" borderId="11" xfId="0" applyFont="1" applyFill="1" applyBorder="1" applyAlignment="1">
      <alignment vertical="center" wrapText="1"/>
    </xf>
    <xf numFmtId="0" fontId="64" fillId="0" borderId="12" xfId="0" applyFont="1" applyBorder="1">
      <alignment vertical="center"/>
    </xf>
    <xf numFmtId="0" fontId="64" fillId="0" borderId="11" xfId="0" applyFont="1" applyBorder="1">
      <alignment vertical="center"/>
    </xf>
    <xf numFmtId="0" fontId="141" fillId="0" borderId="31" xfId="0" applyFont="1" applyBorder="1" applyAlignment="1">
      <alignment horizontal="left" vertical="center"/>
    </xf>
    <xf numFmtId="0" fontId="141" fillId="0" borderId="50" xfId="0" applyFont="1" applyBorder="1">
      <alignment vertical="center"/>
    </xf>
    <xf numFmtId="0" fontId="138" fillId="0" borderId="30" xfId="0" applyFont="1" applyBorder="1">
      <alignment vertical="center"/>
    </xf>
    <xf numFmtId="0" fontId="138" fillId="0" borderId="0" xfId="0" applyFont="1" applyAlignment="1">
      <alignment horizontal="center" vertical="center" shrinkToFit="1"/>
    </xf>
    <xf numFmtId="0" fontId="138" fillId="0" borderId="0" xfId="0" applyFont="1" applyAlignment="1">
      <alignment horizontal="center" vertical="center"/>
    </xf>
    <xf numFmtId="0" fontId="164" fillId="0" borderId="0" xfId="0" applyFont="1">
      <alignment vertical="center"/>
    </xf>
    <xf numFmtId="0" fontId="141" fillId="0" borderId="30" xfId="0" applyFont="1" applyBorder="1">
      <alignment vertical="center"/>
    </xf>
    <xf numFmtId="0" fontId="141" fillId="0" borderId="0" xfId="0" applyFont="1" applyAlignment="1">
      <alignment horizontal="left" vertical="center" shrinkToFit="1"/>
    </xf>
    <xf numFmtId="0" fontId="141" fillId="0" borderId="31" xfId="0" applyFont="1" applyBorder="1">
      <alignment vertical="center"/>
    </xf>
    <xf numFmtId="0" fontId="138" fillId="0" borderId="31" xfId="0" applyFont="1" applyBorder="1">
      <alignment vertical="center"/>
    </xf>
    <xf numFmtId="0" fontId="142" fillId="0" borderId="0" xfId="0" applyFont="1">
      <alignment vertical="center"/>
    </xf>
    <xf numFmtId="0" fontId="142" fillId="0" borderId="0" xfId="0" applyFont="1" applyAlignment="1">
      <alignment horizontal="center" vertical="center" shrinkToFit="1"/>
    </xf>
    <xf numFmtId="0" fontId="142" fillId="0" borderId="0" xfId="0" applyFont="1" applyAlignment="1">
      <alignment horizontal="center" vertical="center"/>
    </xf>
    <xf numFmtId="0" fontId="142" fillId="0" borderId="11" xfId="0" applyFont="1" applyBorder="1">
      <alignment vertical="center"/>
    </xf>
    <xf numFmtId="0" fontId="141" fillId="0" borderId="32" xfId="0" applyFont="1" applyBorder="1">
      <alignment vertical="center"/>
    </xf>
    <xf numFmtId="0" fontId="142" fillId="0" borderId="32" xfId="0" applyFont="1" applyBorder="1">
      <alignment vertical="center"/>
    </xf>
    <xf numFmtId="0" fontId="165" fillId="0" borderId="0" xfId="0" applyFont="1">
      <alignment vertical="center"/>
    </xf>
    <xf numFmtId="0" fontId="142" fillId="0" borderId="30" xfId="0" applyFont="1" applyBorder="1">
      <alignment vertical="center"/>
    </xf>
    <xf numFmtId="0" fontId="3" fillId="0" borderId="0" xfId="0" applyFont="1" applyAlignment="1">
      <alignment horizontal="center"/>
    </xf>
    <xf numFmtId="0" fontId="141" fillId="25" borderId="32" xfId="0" applyFont="1" applyFill="1" applyBorder="1">
      <alignment vertical="center"/>
    </xf>
    <xf numFmtId="0" fontId="141" fillId="25" borderId="30" xfId="0" applyFont="1" applyFill="1" applyBorder="1">
      <alignment vertical="center"/>
    </xf>
    <xf numFmtId="0" fontId="141" fillId="25" borderId="0" xfId="0" applyFont="1" applyFill="1" applyAlignment="1">
      <alignment horizontal="center" vertical="center" shrinkToFit="1"/>
    </xf>
    <xf numFmtId="0" fontId="141" fillId="25" borderId="31" xfId="0" applyFont="1" applyFill="1" applyBorder="1">
      <alignment vertical="center"/>
    </xf>
    <xf numFmtId="0" fontId="30" fillId="0" borderId="0" xfId="0" applyFont="1">
      <alignment vertical="center"/>
    </xf>
    <xf numFmtId="0" fontId="45" fillId="0" borderId="0" xfId="37" applyFont="1">
      <alignment vertical="center"/>
    </xf>
    <xf numFmtId="0" fontId="129" fillId="0" borderId="0" xfId="0" applyFont="1">
      <alignment vertical="center"/>
    </xf>
    <xf numFmtId="0" fontId="46" fillId="0" borderId="0" xfId="37" applyFont="1">
      <alignment vertical="center"/>
    </xf>
    <xf numFmtId="0" fontId="47" fillId="0" borderId="0" xfId="37" applyFont="1">
      <alignment vertical="center"/>
    </xf>
    <xf numFmtId="0" fontId="3" fillId="0" borderId="0" xfId="0" applyFont="1" applyAlignment="1">
      <alignment horizontal="left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65" fillId="27" borderId="0" xfId="0" applyFont="1" applyFill="1" applyAlignment="1">
      <alignment horizontal="center" vertical="center"/>
    </xf>
    <xf numFmtId="0" fontId="65" fillId="27" borderId="0" xfId="0" applyFont="1" applyFill="1" applyBorder="1" applyAlignment="1">
      <alignment horizontal="center" vertical="center"/>
    </xf>
    <xf numFmtId="0" fontId="67" fillId="27" borderId="0" xfId="0" applyFont="1" applyFill="1" applyAlignment="1">
      <alignment horizontal="center" vertical="center"/>
    </xf>
    <xf numFmtId="0" fontId="66" fillId="27" borderId="0" xfId="0" applyFont="1" applyFill="1" applyAlignment="1">
      <alignment vertical="center"/>
    </xf>
    <xf numFmtId="0" fontId="38" fillId="0" borderId="13" xfId="0" applyFont="1" applyBorder="1" applyAlignment="1">
      <alignment vertical="center" shrinkToFit="1"/>
    </xf>
    <xf numFmtId="0" fontId="36" fillId="0" borderId="57" xfId="0" applyFont="1" applyBorder="1" applyAlignment="1">
      <alignment vertical="center" shrinkToFit="1"/>
    </xf>
    <xf numFmtId="0" fontId="36" fillId="0" borderId="13" xfId="0" applyFont="1" applyBorder="1" applyAlignment="1">
      <alignment vertical="center" shrinkToFit="1"/>
    </xf>
    <xf numFmtId="0" fontId="36" fillId="0" borderId="37" xfId="0" applyFont="1" applyBorder="1" applyAlignment="1">
      <alignment vertical="center" shrinkToFit="1"/>
    </xf>
    <xf numFmtId="0" fontId="38" fillId="25" borderId="27" xfId="0" applyFont="1" applyFill="1" applyBorder="1" applyAlignment="1">
      <alignment horizontal="left" vertical="center" shrinkToFit="1"/>
    </xf>
    <xf numFmtId="0" fontId="38" fillId="0" borderId="58" xfId="0" applyFont="1" applyFill="1" applyBorder="1" applyAlignment="1">
      <alignment vertical="center" textRotation="180" shrinkToFit="1"/>
    </xf>
    <xf numFmtId="0" fontId="116" fillId="25" borderId="15" xfId="0" applyFont="1" applyFill="1" applyBorder="1" applyAlignment="1">
      <alignment horizontal="left" vertical="center" shrinkToFit="1"/>
    </xf>
    <xf numFmtId="0" fontId="140" fillId="0" borderId="0" xfId="0" applyFont="1" applyBorder="1" applyAlignment="1">
      <alignment vertical="center"/>
    </xf>
    <xf numFmtId="0" fontId="140" fillId="0" borderId="11" xfId="0" applyFont="1" applyBorder="1" applyAlignment="1">
      <alignment vertical="center"/>
    </xf>
    <xf numFmtId="0" fontId="166" fillId="0" borderId="0" xfId="0" applyFont="1" applyBorder="1" applyAlignment="1">
      <alignment vertical="center"/>
    </xf>
    <xf numFmtId="0" fontId="157" fillId="0" borderId="0" xfId="0" applyFont="1" applyBorder="1" applyAlignment="1">
      <alignment horizontal="center"/>
    </xf>
    <xf numFmtId="0" fontId="65" fillId="0" borderId="0" xfId="0" applyFont="1" applyBorder="1" applyAlignment="1">
      <alignment horizontal="center" vertical="center"/>
    </xf>
    <xf numFmtId="0" fontId="167" fillId="0" borderId="0" xfId="0" applyFont="1" applyBorder="1" applyAlignment="1">
      <alignment vertical="center"/>
    </xf>
    <xf numFmtId="0" fontId="156" fillId="0" borderId="0" xfId="0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70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0" fontId="168" fillId="0" borderId="0" xfId="0" applyFont="1" applyAlignment="1">
      <alignment horizontal="center"/>
    </xf>
    <xf numFmtId="0" fontId="57" fillId="0" borderId="0" xfId="0" applyFont="1" applyBorder="1" applyAlignment="1"/>
    <xf numFmtId="0" fontId="167" fillId="0" borderId="0" xfId="0" applyFont="1" applyBorder="1" applyAlignment="1">
      <alignment horizontal="left" vertical="center"/>
    </xf>
    <xf numFmtId="0" fontId="72" fillId="0" borderId="0" xfId="0" applyFont="1" applyBorder="1" applyAlignment="1">
      <alignment horizontal="left"/>
    </xf>
    <xf numFmtId="0" fontId="73" fillId="0" borderId="0" xfId="0" applyFont="1" applyBorder="1" applyAlignment="1">
      <alignment horizontal="left"/>
    </xf>
    <xf numFmtId="0" fontId="169" fillId="0" borderId="0" xfId="0" applyFont="1" applyBorder="1" applyAlignment="1">
      <alignment horizontal="left"/>
    </xf>
    <xf numFmtId="0" fontId="74" fillId="27" borderId="0" xfId="0" applyFont="1" applyFill="1" applyBorder="1" applyAlignment="1">
      <alignment horizontal="left" vertical="center"/>
    </xf>
    <xf numFmtId="0" fontId="44" fillId="26" borderId="59" xfId="0" applyFont="1" applyFill="1" applyBorder="1" applyAlignment="1">
      <alignment horizontal="center" vertical="center" shrinkToFit="1"/>
    </xf>
    <xf numFmtId="0" fontId="24" fillId="26" borderId="60" xfId="0" applyFont="1" applyFill="1" applyBorder="1" applyAlignment="1">
      <alignment horizontal="center" vertical="center" shrinkToFit="1"/>
    </xf>
    <xf numFmtId="0" fontId="44" fillId="26" borderId="61" xfId="0" applyFont="1" applyFill="1" applyBorder="1" applyAlignment="1">
      <alignment horizontal="center" vertical="center" wrapText="1" shrinkToFit="1"/>
    </xf>
    <xf numFmtId="0" fontId="24" fillId="26" borderId="62" xfId="0" applyFont="1" applyFill="1" applyBorder="1" applyAlignment="1">
      <alignment horizontal="center" vertical="center" shrinkToFit="1"/>
    </xf>
    <xf numFmtId="0" fontId="116" fillId="25" borderId="46" xfId="0" applyFont="1" applyFill="1" applyBorder="1" applyAlignment="1">
      <alignment horizontal="left" vertical="center" textRotation="180" shrinkToFit="1"/>
    </xf>
    <xf numFmtId="0" fontId="38" fillId="25" borderId="48" xfId="0" applyFont="1" applyFill="1" applyBorder="1" applyAlignment="1">
      <alignment horizontal="left" vertical="center" shrinkToFit="1"/>
    </xf>
    <xf numFmtId="0" fontId="24" fillId="25" borderId="49" xfId="0" applyFont="1" applyFill="1" applyBorder="1" applyAlignment="1">
      <alignment vertical="center" textRotation="180" shrinkToFit="1"/>
    </xf>
    <xf numFmtId="0" fontId="38" fillId="25" borderId="10" xfId="0" applyFont="1" applyFill="1" applyBorder="1" applyAlignment="1">
      <alignment horizontal="left" vertical="center" shrinkToFit="1"/>
    </xf>
    <xf numFmtId="0" fontId="44" fillId="26" borderId="61" xfId="0" applyFont="1" applyFill="1" applyBorder="1" applyAlignment="1">
      <alignment horizontal="center" vertical="center" shrinkToFit="1"/>
    </xf>
    <xf numFmtId="0" fontId="36" fillId="25" borderId="26" xfId="0" applyFont="1" applyFill="1" applyBorder="1" applyAlignment="1">
      <alignment horizontal="left" vertical="center"/>
    </xf>
    <xf numFmtId="0" fontId="38" fillId="25" borderId="27" xfId="0" applyFont="1" applyFill="1" applyBorder="1" applyAlignment="1">
      <alignment vertical="center" textRotation="180" shrinkToFit="1"/>
    </xf>
    <xf numFmtId="0" fontId="44" fillId="26" borderId="63" xfId="0" applyFont="1" applyFill="1" applyBorder="1" applyAlignment="1">
      <alignment horizontal="center" vertical="center" shrinkToFit="1"/>
    </xf>
    <xf numFmtId="0" fontId="24" fillId="26" borderId="64" xfId="0" applyFont="1" applyFill="1" applyBorder="1" applyAlignment="1">
      <alignment horizontal="center" vertical="center" shrinkToFit="1"/>
    </xf>
    <xf numFmtId="0" fontId="44" fillId="26" borderId="65" xfId="0" applyFont="1" applyFill="1" applyBorder="1" applyAlignment="1">
      <alignment horizontal="center" vertical="center" shrinkToFit="1"/>
    </xf>
    <xf numFmtId="0" fontId="44" fillId="28" borderId="61" xfId="0" applyFont="1" applyFill="1" applyBorder="1" applyAlignment="1">
      <alignment horizontal="center" vertical="center" shrinkToFit="1"/>
    </xf>
    <xf numFmtId="0" fontId="126" fillId="28" borderId="59" xfId="0" applyFont="1" applyFill="1" applyBorder="1" applyAlignment="1">
      <alignment horizontal="center" vertical="center" shrinkToFit="1"/>
    </xf>
    <xf numFmtId="0" fontId="116" fillId="28" borderId="60" xfId="0" applyFont="1" applyFill="1" applyBorder="1" applyAlignment="1">
      <alignment horizontal="center" vertical="center" shrinkToFit="1"/>
    </xf>
    <xf numFmtId="0" fontId="126" fillId="28" borderId="61" xfId="0" applyFont="1" applyFill="1" applyBorder="1" applyAlignment="1">
      <alignment horizontal="center" vertical="center" shrinkToFit="1"/>
    </xf>
    <xf numFmtId="0" fontId="126" fillId="28" borderId="66" xfId="0" applyFont="1" applyFill="1" applyBorder="1" applyAlignment="1">
      <alignment horizontal="center" vertical="center" shrinkToFit="1"/>
    </xf>
    <xf numFmtId="0" fontId="116" fillId="28" borderId="62" xfId="0" applyFont="1" applyFill="1" applyBorder="1" applyAlignment="1">
      <alignment horizontal="center" vertical="center" shrinkToFit="1"/>
    </xf>
    <xf numFmtId="0" fontId="126" fillId="28" borderId="67" xfId="0" applyFont="1" applyFill="1" applyBorder="1" applyAlignment="1">
      <alignment horizontal="center" vertical="center" shrinkToFit="1"/>
    </xf>
    <xf numFmtId="0" fontId="124" fillId="25" borderId="13" xfId="0" applyFont="1" applyFill="1" applyBorder="1" applyAlignment="1">
      <alignment horizontal="left" vertical="center" shrinkToFit="1"/>
    </xf>
    <xf numFmtId="0" fontId="124" fillId="25" borderId="16" xfId="0" applyFont="1" applyFill="1" applyBorder="1" applyAlignment="1">
      <alignment horizontal="left" vertical="center" shrinkToFit="1"/>
    </xf>
    <xf numFmtId="0" fontId="124" fillId="25" borderId="26" xfId="0" applyFont="1" applyFill="1" applyBorder="1" applyAlignment="1">
      <alignment horizontal="left" vertical="center" shrinkToFit="1"/>
    </xf>
    <xf numFmtId="0" fontId="125" fillId="25" borderId="13" xfId="0" applyFont="1" applyFill="1" applyBorder="1" applyAlignment="1">
      <alignment horizontal="left" vertical="center" shrinkToFit="1"/>
    </xf>
    <xf numFmtId="0" fontId="125" fillId="25" borderId="13" xfId="0" applyFont="1" applyFill="1" applyBorder="1" applyAlignment="1">
      <alignment vertical="center" textRotation="180" shrinkToFit="1"/>
    </xf>
    <xf numFmtId="0" fontId="124" fillId="25" borderId="13" xfId="0" applyFont="1" applyFill="1" applyBorder="1" applyAlignment="1">
      <alignment vertical="center" textRotation="180" shrinkToFit="1"/>
    </xf>
    <xf numFmtId="0" fontId="123" fillId="26" borderId="59" xfId="0" applyFont="1" applyFill="1" applyBorder="1" applyAlignment="1">
      <alignment horizontal="center" vertical="center" shrinkToFit="1"/>
    </xf>
    <xf numFmtId="0" fontId="125" fillId="26" borderId="60" xfId="0" applyFont="1" applyFill="1" applyBorder="1" applyAlignment="1">
      <alignment horizontal="center" vertical="center" shrinkToFit="1"/>
    </xf>
    <xf numFmtId="0" fontId="123" fillId="26" borderId="61" xfId="0" applyFont="1" applyFill="1" applyBorder="1" applyAlignment="1">
      <alignment horizontal="center" vertical="center" shrinkToFit="1"/>
    </xf>
    <xf numFmtId="0" fontId="118" fillId="25" borderId="32" xfId="0" applyFont="1" applyFill="1" applyBorder="1">
      <alignment vertical="center"/>
    </xf>
    <xf numFmtId="0" fontId="118" fillId="25" borderId="33" xfId="0" applyFont="1" applyFill="1" applyBorder="1">
      <alignment vertical="center"/>
    </xf>
    <xf numFmtId="0" fontId="118" fillId="25" borderId="34" xfId="0" applyFont="1" applyFill="1" applyBorder="1" applyAlignment="1">
      <alignment horizontal="center" vertical="center"/>
    </xf>
    <xf numFmtId="0" fontId="118" fillId="25" borderId="35" xfId="0" applyFont="1" applyFill="1" applyBorder="1" applyAlignment="1">
      <alignment horizontal="center" vertical="center"/>
    </xf>
    <xf numFmtId="0" fontId="118" fillId="25" borderId="30" xfId="0" applyFont="1" applyFill="1" applyBorder="1" applyAlignment="1"/>
    <xf numFmtId="0" fontId="118" fillId="25" borderId="14" xfId="0" applyFont="1" applyFill="1" applyBorder="1" applyAlignment="1">
      <alignment horizontal="left"/>
    </xf>
    <xf numFmtId="0" fontId="118" fillId="25" borderId="15" xfId="0" applyFont="1" applyFill="1" applyBorder="1" applyAlignment="1">
      <alignment horizontal="center" vertical="center" shrinkToFit="1"/>
    </xf>
    <xf numFmtId="0" fontId="118" fillId="25" borderId="16" xfId="0" applyFont="1" applyFill="1" applyBorder="1" applyAlignment="1">
      <alignment horizontal="center" vertical="center"/>
    </xf>
    <xf numFmtId="0" fontId="118" fillId="25" borderId="30" xfId="0" applyFont="1" applyFill="1" applyBorder="1">
      <alignment vertical="center"/>
    </xf>
    <xf numFmtId="0" fontId="118" fillId="25" borderId="14" xfId="0" applyFont="1" applyFill="1" applyBorder="1" applyAlignment="1">
      <alignment horizontal="left" vertical="center"/>
    </xf>
    <xf numFmtId="0" fontId="118" fillId="25" borderId="15" xfId="0" applyFont="1" applyFill="1" applyBorder="1" applyAlignment="1">
      <alignment horizontal="center" vertical="center"/>
    </xf>
    <xf numFmtId="0" fontId="124" fillId="25" borderId="26" xfId="0" applyFont="1" applyFill="1" applyBorder="1" applyAlignment="1">
      <alignment vertical="center" textRotation="180" shrinkToFit="1"/>
    </xf>
    <xf numFmtId="0" fontId="118" fillId="25" borderId="30" xfId="0" applyFont="1" applyFill="1" applyBorder="1" applyAlignment="1">
      <alignment horizontal="right"/>
    </xf>
    <xf numFmtId="0" fontId="118" fillId="25" borderId="15" xfId="0" applyFont="1" applyFill="1" applyBorder="1" applyAlignment="1">
      <alignment horizontal="center"/>
    </xf>
    <xf numFmtId="0" fontId="124" fillId="25" borderId="26" xfId="0" applyFont="1" applyFill="1" applyBorder="1" applyAlignment="1">
      <alignment horizontal="left" vertical="center" wrapText="1" shrinkToFit="1"/>
    </xf>
    <xf numFmtId="0" fontId="118" fillId="25" borderId="15" xfId="0" applyFont="1" applyFill="1" applyBorder="1" applyAlignment="1">
      <alignment horizontal="left" vertical="center"/>
    </xf>
    <xf numFmtId="0" fontId="118" fillId="25" borderId="31" xfId="0" applyFont="1" applyFill="1" applyBorder="1" applyAlignment="1"/>
    <xf numFmtId="0" fontId="118" fillId="25" borderId="17" xfId="0" applyFont="1" applyFill="1" applyBorder="1" applyAlignment="1">
      <alignment horizontal="left"/>
    </xf>
    <xf numFmtId="0" fontId="118" fillId="25" borderId="36" xfId="0" applyFont="1" applyFill="1" applyBorder="1" applyAlignment="1">
      <alignment horizontal="left"/>
    </xf>
    <xf numFmtId="0" fontId="118" fillId="25" borderId="28" xfId="0" applyFont="1" applyFill="1" applyBorder="1" applyAlignment="1">
      <alignment horizontal="center" vertical="center"/>
    </xf>
    <xf numFmtId="0" fontId="38" fillId="0" borderId="22" xfId="0" applyFont="1" applyBorder="1" applyAlignment="1">
      <alignment horizontal="center"/>
    </xf>
    <xf numFmtId="0" fontId="38" fillId="0" borderId="21" xfId="0" applyFont="1" applyBorder="1" applyAlignment="1">
      <alignment horizontal="center"/>
    </xf>
    <xf numFmtId="0" fontId="38" fillId="0" borderId="22" xfId="0" applyFont="1" applyFill="1" applyBorder="1" applyAlignment="1">
      <alignment horizontal="center" vertical="center" shrinkToFit="1"/>
    </xf>
    <xf numFmtId="0" fontId="38" fillId="0" borderId="39" xfId="0" applyFont="1" applyBorder="1" applyAlignment="1">
      <alignment horizontal="center"/>
    </xf>
    <xf numFmtId="0" fontId="38" fillId="0" borderId="23" xfId="0" applyFont="1" applyFill="1" applyBorder="1" applyAlignment="1">
      <alignment horizontal="center" vertical="center" shrinkToFit="1"/>
    </xf>
    <xf numFmtId="0" fontId="36" fillId="0" borderId="39" xfId="0" applyFont="1" applyBorder="1" applyAlignment="1">
      <alignment horizontal="center"/>
    </xf>
    <xf numFmtId="0" fontId="36" fillId="0" borderId="21" xfId="0" applyFont="1" applyBorder="1" applyAlignment="1">
      <alignment horizontal="center"/>
    </xf>
    <xf numFmtId="0" fontId="36" fillId="0" borderId="23" xfId="0" applyFont="1" applyFill="1" applyBorder="1" applyAlignment="1">
      <alignment horizontal="center" vertical="center" shrinkToFit="1"/>
    </xf>
    <xf numFmtId="0" fontId="36" fillId="0" borderId="39" xfId="0" applyFont="1" applyFill="1" applyBorder="1" applyAlignment="1">
      <alignment horizontal="center"/>
    </xf>
    <xf numFmtId="0" fontId="36" fillId="0" borderId="21" xfId="0" applyFont="1" applyFill="1" applyBorder="1" applyAlignment="1">
      <alignment horizontal="center"/>
    </xf>
    <xf numFmtId="0" fontId="36" fillId="0" borderId="23" xfId="0" applyFont="1" applyBorder="1" applyAlignment="1">
      <alignment horizontal="center" vertical="center" shrinkToFit="1"/>
    </xf>
    <xf numFmtId="0" fontId="116" fillId="0" borderId="39" xfId="0" applyFont="1" applyBorder="1" applyAlignment="1">
      <alignment horizontal="center"/>
    </xf>
    <xf numFmtId="0" fontId="116" fillId="0" borderId="21" xfId="0" applyFont="1" applyBorder="1" applyAlignment="1">
      <alignment horizontal="center"/>
    </xf>
    <xf numFmtId="0" fontId="116" fillId="0" borderId="22" xfId="0" applyFont="1" applyFill="1" applyBorder="1" applyAlignment="1">
      <alignment horizontal="center" vertical="center" shrinkToFit="1"/>
    </xf>
    <xf numFmtId="0" fontId="116" fillId="0" borderId="23" xfId="0" applyFont="1" applyFill="1" applyBorder="1" applyAlignment="1">
      <alignment horizontal="center" vertical="center" shrinkToFit="1"/>
    </xf>
    <xf numFmtId="0" fontId="116" fillId="0" borderId="21" xfId="0" applyFont="1" applyFill="1" applyBorder="1" applyAlignment="1">
      <alignment horizontal="center" vertical="center" shrinkToFit="1"/>
    </xf>
    <xf numFmtId="0" fontId="116" fillId="25" borderId="39" xfId="0" applyFont="1" applyFill="1" applyBorder="1" applyAlignment="1">
      <alignment horizontal="center"/>
    </xf>
    <xf numFmtId="0" fontId="116" fillId="25" borderId="21" xfId="0" applyFont="1" applyFill="1" applyBorder="1" applyAlignment="1">
      <alignment horizontal="center"/>
    </xf>
    <xf numFmtId="0" fontId="116" fillId="25" borderId="22" xfId="0" applyFont="1" applyFill="1" applyBorder="1" applyAlignment="1">
      <alignment horizontal="center" vertical="center" shrinkToFit="1"/>
    </xf>
    <xf numFmtId="0" fontId="116" fillId="25" borderId="23" xfId="0" applyFont="1" applyFill="1" applyBorder="1" applyAlignment="1">
      <alignment horizontal="center" vertical="center" shrinkToFit="1"/>
    </xf>
    <xf numFmtId="0" fontId="38" fillId="0" borderId="23" xfId="0" applyFont="1" applyBorder="1" applyAlignment="1">
      <alignment horizontal="center" vertical="center" shrinkToFit="1"/>
    </xf>
    <xf numFmtId="0" fontId="77" fillId="0" borderId="26" xfId="0" applyFont="1" applyFill="1" applyBorder="1" applyAlignment="1">
      <alignment horizontal="left" vertical="center" shrinkToFit="1"/>
    </xf>
    <xf numFmtId="0" fontId="77" fillId="0" borderId="13" xfId="0" applyFont="1" applyFill="1" applyBorder="1" applyAlignment="1">
      <alignment horizontal="left" vertical="center" shrinkToFit="1"/>
    </xf>
    <xf numFmtId="0" fontId="77" fillId="0" borderId="16" xfId="0" applyFont="1" applyFill="1" applyBorder="1" applyAlignment="1">
      <alignment horizontal="left" vertical="center" shrinkToFit="1"/>
    </xf>
    <xf numFmtId="0" fontId="170" fillId="0" borderId="26" xfId="0" applyFont="1" applyBorder="1" applyAlignment="1">
      <alignment horizontal="left" vertical="center" shrinkToFit="1"/>
    </xf>
    <xf numFmtId="0" fontId="170" fillId="0" borderId="16" xfId="0" applyFont="1" applyBorder="1" applyAlignment="1">
      <alignment horizontal="left" vertical="center" shrinkToFit="1"/>
    </xf>
    <xf numFmtId="0" fontId="77" fillId="25" borderId="26" xfId="0" applyFont="1" applyFill="1" applyBorder="1" applyAlignment="1">
      <alignment horizontal="left" vertical="center" shrinkToFit="1"/>
    </xf>
    <xf numFmtId="0" fontId="170" fillId="0" borderId="47" xfId="0" applyFont="1" applyBorder="1" applyAlignment="1">
      <alignment horizontal="left" vertical="center" shrinkToFit="1"/>
    </xf>
    <xf numFmtId="0" fontId="170" fillId="25" borderId="26" xfId="0" applyFont="1" applyFill="1" applyBorder="1" applyAlignment="1">
      <alignment horizontal="left" vertical="center" shrinkToFit="1"/>
    </xf>
    <xf numFmtId="0" fontId="170" fillId="25" borderId="16" xfId="0" applyFont="1" applyFill="1" applyBorder="1" applyAlignment="1">
      <alignment horizontal="left" vertical="center" shrinkToFit="1"/>
    </xf>
    <xf numFmtId="0" fontId="77" fillId="0" borderId="26" xfId="0" applyFont="1" applyBorder="1" applyAlignment="1">
      <alignment horizontal="left" vertical="center" shrinkToFit="1"/>
    </xf>
    <xf numFmtId="0" fontId="77" fillId="0" borderId="16" xfId="0" applyFont="1" applyBorder="1" applyAlignment="1">
      <alignment horizontal="left" vertical="center" shrinkToFit="1"/>
    </xf>
    <xf numFmtId="0" fontId="77" fillId="0" borderId="16" xfId="0" applyFont="1" applyFill="1" applyBorder="1" applyAlignment="1">
      <alignment horizontal="center" vertical="center" shrinkToFit="1"/>
    </xf>
    <xf numFmtId="0" fontId="170" fillId="0" borderId="10" xfId="0" applyFont="1" applyBorder="1" applyAlignment="1">
      <alignment horizontal="left" vertical="center" shrinkToFit="1"/>
    </xf>
    <xf numFmtId="0" fontId="79" fillId="25" borderId="26" xfId="0" applyFont="1" applyFill="1" applyBorder="1" applyAlignment="1">
      <alignment horizontal="left" vertical="center" shrinkToFit="1"/>
    </xf>
    <xf numFmtId="0" fontId="170" fillId="25" borderId="13" xfId="0" applyFont="1" applyFill="1" applyBorder="1" applyAlignment="1">
      <alignment vertical="center" textRotation="180" shrinkToFit="1"/>
    </xf>
    <xf numFmtId="0" fontId="77" fillId="0" borderId="13" xfId="0" applyFont="1" applyFill="1" applyBorder="1" applyAlignment="1">
      <alignment vertical="center" textRotation="180" shrinkToFit="1"/>
    </xf>
    <xf numFmtId="0" fontId="170" fillId="0" borderId="30" xfId="0" applyFont="1" applyBorder="1" applyAlignment="1">
      <alignment horizontal="left" vertical="center" shrinkToFit="1"/>
    </xf>
    <xf numFmtId="0" fontId="79" fillId="0" borderId="26" xfId="0" applyFont="1" applyBorder="1" applyAlignment="1">
      <alignment horizontal="left" vertical="center" shrinkToFit="1"/>
    </xf>
    <xf numFmtId="0" fontId="79" fillId="0" borderId="16" xfId="0" applyFont="1" applyBorder="1" applyAlignment="1">
      <alignment horizontal="left" vertical="center" shrinkToFit="1"/>
    </xf>
    <xf numFmtId="0" fontId="77" fillId="25" borderId="16" xfId="0" applyFont="1" applyFill="1" applyBorder="1" applyAlignment="1">
      <alignment horizontal="left" vertical="center" shrinkToFit="1"/>
    </xf>
    <xf numFmtId="0" fontId="77" fillId="25" borderId="26" xfId="0" applyFont="1" applyFill="1" applyBorder="1" applyAlignment="1">
      <alignment vertical="center" textRotation="180" shrinkToFit="1"/>
    </xf>
    <xf numFmtId="0" fontId="77" fillId="25" borderId="13" xfId="0" applyFont="1" applyFill="1" applyBorder="1" applyAlignment="1">
      <alignment vertical="center" textRotation="180" shrinkToFit="1"/>
    </xf>
    <xf numFmtId="0" fontId="77" fillId="25" borderId="16" xfId="0" applyFont="1" applyFill="1" applyBorder="1" applyAlignment="1">
      <alignment horizontal="center" vertical="center" shrinkToFit="1"/>
    </xf>
    <xf numFmtId="0" fontId="171" fillId="25" borderId="27" xfId="0" applyFont="1" applyFill="1" applyBorder="1" applyAlignment="1">
      <alignment vertical="center" textRotation="180" shrinkToFit="1"/>
    </xf>
    <xf numFmtId="0" fontId="171" fillId="25" borderId="28" xfId="0" applyFont="1" applyFill="1" applyBorder="1" applyAlignment="1">
      <alignment horizontal="center" vertical="center" shrinkToFit="1"/>
    </xf>
    <xf numFmtId="0" fontId="77" fillId="25" borderId="27" xfId="0" applyFont="1" applyFill="1" applyBorder="1" applyAlignment="1">
      <alignment horizontal="left" vertical="center" shrinkToFit="1"/>
    </xf>
    <xf numFmtId="0" fontId="171" fillId="25" borderId="28" xfId="0" applyFont="1" applyFill="1" applyBorder="1" applyAlignment="1">
      <alignment horizontal="left" vertical="center" shrinkToFit="1"/>
    </xf>
    <xf numFmtId="0" fontId="171" fillId="25" borderId="27" xfId="0" applyFont="1" applyFill="1" applyBorder="1" applyAlignment="1">
      <alignment horizontal="left" vertical="center" shrinkToFit="1"/>
    </xf>
    <xf numFmtId="0" fontId="170" fillId="0" borderId="38" xfId="0" applyFont="1" applyBorder="1" applyAlignment="1">
      <alignment horizontal="left" vertical="center" shrinkToFit="1"/>
    </xf>
    <xf numFmtId="0" fontId="77" fillId="0" borderId="38" xfId="0" applyFont="1" applyBorder="1" applyAlignment="1">
      <alignment horizontal="left" vertical="center" shrinkToFit="1"/>
    </xf>
    <xf numFmtId="0" fontId="170" fillId="25" borderId="16" xfId="0" applyFont="1" applyFill="1" applyBorder="1" applyAlignment="1">
      <alignment horizontal="center" vertical="center" shrinkToFit="1"/>
    </xf>
    <xf numFmtId="0" fontId="79" fillId="0" borderId="26" xfId="0" applyFont="1" applyBorder="1" applyAlignment="1">
      <alignment vertical="center" wrapText="1" shrinkToFit="1"/>
    </xf>
    <xf numFmtId="0" fontId="77" fillId="25" borderId="26" xfId="0" applyFont="1" applyFill="1" applyBorder="1" applyAlignment="1">
      <alignment vertical="center" shrinkToFit="1"/>
    </xf>
    <xf numFmtId="0" fontId="170" fillId="0" borderId="26" xfId="0" applyFont="1" applyBorder="1" applyAlignment="1">
      <alignment horizontal="left" vertical="center" wrapText="1" shrinkToFit="1"/>
    </xf>
    <xf numFmtId="0" fontId="77" fillId="0" borderId="28" xfId="0" applyFont="1" applyBorder="1" applyAlignment="1">
      <alignment horizontal="left" vertical="center" shrinkToFit="1"/>
    </xf>
    <xf numFmtId="0" fontId="79" fillId="0" borderId="68" xfId="0" applyFont="1" applyBorder="1" applyAlignment="1">
      <alignment vertical="center" shrinkToFit="1"/>
    </xf>
    <xf numFmtId="0" fontId="77" fillId="0" borderId="16" xfId="37" applyFont="1" applyBorder="1" applyAlignment="1">
      <alignment horizontal="left" vertical="center" shrinkToFit="1"/>
    </xf>
    <xf numFmtId="0" fontId="79" fillId="0" borderId="30" xfId="0" applyFont="1" applyBorder="1" applyAlignment="1">
      <alignment horizontal="left" vertical="center" shrinkToFit="1"/>
    </xf>
    <xf numFmtId="0" fontId="79" fillId="0" borderId="10" xfId="0" applyFont="1" applyBorder="1" applyAlignment="1">
      <alignment horizontal="left" vertical="center" shrinkToFit="1"/>
    </xf>
    <xf numFmtId="0" fontId="170" fillId="0" borderId="0" xfId="37" applyFont="1" applyAlignment="1">
      <alignment horizontal="left" vertical="center" shrinkToFit="1"/>
    </xf>
    <xf numFmtId="0" fontId="170" fillId="0" borderId="10" xfId="37" applyFont="1" applyBorder="1" applyAlignment="1">
      <alignment horizontal="left" vertical="center" shrinkToFit="1"/>
    </xf>
    <xf numFmtId="0" fontId="77" fillId="25" borderId="38" xfId="0" applyFont="1" applyFill="1" applyBorder="1" applyAlignment="1">
      <alignment horizontal="left" vertical="center" shrinkToFit="1"/>
    </xf>
    <xf numFmtId="0" fontId="77" fillId="25" borderId="38" xfId="0" applyFont="1" applyFill="1" applyBorder="1" applyAlignment="1">
      <alignment horizontal="center" vertical="center" shrinkToFit="1"/>
    </xf>
    <xf numFmtId="0" fontId="124" fillId="25" borderId="69" xfId="0" applyFont="1" applyFill="1" applyBorder="1" applyAlignment="1">
      <alignment horizontal="center" vertical="center" shrinkToFit="1"/>
    </xf>
    <xf numFmtId="0" fontId="77" fillId="0" borderId="15" xfId="37" applyFont="1" applyBorder="1" applyAlignment="1">
      <alignment horizontal="left" vertical="center" shrinkToFit="1"/>
    </xf>
    <xf numFmtId="0" fontId="77" fillId="25" borderId="15" xfId="0" applyFont="1" applyFill="1" applyBorder="1" applyAlignment="1">
      <alignment horizontal="left" vertical="center" shrinkToFit="1"/>
    </xf>
    <xf numFmtId="0" fontId="124" fillId="25" borderId="36" xfId="0" applyFont="1" applyFill="1" applyBorder="1" applyAlignment="1">
      <alignment horizontal="left" vertical="center" shrinkToFit="1"/>
    </xf>
    <xf numFmtId="0" fontId="170" fillId="0" borderId="54" xfId="0" applyFont="1" applyBorder="1" applyAlignment="1">
      <alignment horizontal="left" vertical="center" shrinkToFit="1"/>
    </xf>
    <xf numFmtId="0" fontId="170" fillId="0" borderId="52" xfId="0" applyFont="1" applyBorder="1" applyAlignment="1">
      <alignment horizontal="left" vertical="center" shrinkToFit="1"/>
    </xf>
    <xf numFmtId="0" fontId="170" fillId="0" borderId="48" xfId="0" applyFont="1" applyBorder="1" applyAlignment="1">
      <alignment horizontal="left" vertical="center" shrinkToFit="1"/>
    </xf>
    <xf numFmtId="0" fontId="77" fillId="25" borderId="48" xfId="0" applyFont="1" applyFill="1" applyBorder="1" applyAlignment="1">
      <alignment horizontal="left" vertical="center" shrinkToFit="1"/>
    </xf>
    <xf numFmtId="0" fontId="77" fillId="25" borderId="47" xfId="0" applyFont="1" applyFill="1" applyBorder="1" applyAlignment="1">
      <alignment horizontal="left" vertical="center" shrinkToFit="1"/>
    </xf>
    <xf numFmtId="0" fontId="124" fillId="25" borderId="44" xfId="0" applyFont="1" applyFill="1" applyBorder="1" applyAlignment="1">
      <alignment horizontal="left" vertical="center" shrinkToFit="1"/>
    </xf>
    <xf numFmtId="0" fontId="125" fillId="25" borderId="70" xfId="0" applyFont="1" applyFill="1" applyBorder="1" applyAlignment="1">
      <alignment vertical="center" textRotation="180" shrinkToFit="1"/>
    </xf>
    <xf numFmtId="0" fontId="124" fillId="25" borderId="45" xfId="0" applyFont="1" applyFill="1" applyBorder="1" applyAlignment="1">
      <alignment horizontal="left" vertical="center" shrinkToFit="1"/>
    </xf>
    <xf numFmtId="0" fontId="77" fillId="0" borderId="15" xfId="37" applyFont="1" applyBorder="1" applyAlignment="1">
      <alignment horizontal="left" vertical="center"/>
    </xf>
    <xf numFmtId="0" fontId="171" fillId="25" borderId="26" xfId="0" applyFont="1" applyFill="1" applyBorder="1" applyAlignment="1">
      <alignment horizontal="left" vertical="center" shrinkToFit="1"/>
    </xf>
    <xf numFmtId="0" fontId="171" fillId="25" borderId="16" xfId="0" applyFont="1" applyFill="1" applyBorder="1" applyAlignment="1">
      <alignment horizontal="left" vertical="center" shrinkToFit="1"/>
    </xf>
    <xf numFmtId="0" fontId="79" fillId="0" borderId="48" xfId="0" applyFont="1" applyBorder="1" applyAlignment="1">
      <alignment vertical="center" shrinkToFit="1"/>
    </xf>
    <xf numFmtId="0" fontId="170" fillId="0" borderId="26" xfId="0" applyFont="1" applyFill="1" applyBorder="1" applyAlignment="1">
      <alignment horizontal="left" vertical="center" shrinkToFit="1"/>
    </xf>
    <xf numFmtId="0" fontId="170" fillId="0" borderId="26" xfId="0" applyFont="1" applyFill="1" applyBorder="1" applyAlignment="1">
      <alignment vertical="center" textRotation="180" shrinkToFit="1"/>
    </xf>
    <xf numFmtId="0" fontId="170" fillId="25" borderId="26" xfId="0" applyFont="1" applyFill="1" applyBorder="1" applyAlignment="1">
      <alignment horizontal="left" vertical="center" wrapText="1" shrinkToFit="1"/>
    </xf>
    <xf numFmtId="0" fontId="77" fillId="0" borderId="26" xfId="0" applyFont="1" applyBorder="1" applyAlignment="1">
      <alignment horizontal="left" vertical="center"/>
    </xf>
    <xf numFmtId="0" fontId="170" fillId="25" borderId="26" xfId="0" applyFont="1" applyFill="1" applyBorder="1" applyAlignment="1">
      <alignment vertical="center" textRotation="180" shrinkToFit="1"/>
    </xf>
    <xf numFmtId="0" fontId="77" fillId="0" borderId="71" xfId="0" applyFont="1" applyBorder="1" applyAlignment="1">
      <alignment horizontal="left" vertical="center" shrinkToFit="1"/>
    </xf>
    <xf numFmtId="0" fontId="77" fillId="0" borderId="72" xfId="0" applyFont="1" applyBorder="1" applyAlignment="1">
      <alignment horizontal="left" vertical="center" shrinkToFit="1"/>
    </xf>
    <xf numFmtId="0" fontId="170" fillId="0" borderId="16" xfId="0" applyFont="1" applyFill="1" applyBorder="1" applyAlignment="1">
      <alignment horizontal="left" vertical="center" shrinkToFit="1"/>
    </xf>
    <xf numFmtId="0" fontId="170" fillId="25" borderId="26" xfId="0" applyFont="1" applyFill="1" applyBorder="1" applyAlignment="1">
      <alignment horizontal="left" vertical="center"/>
    </xf>
    <xf numFmtId="0" fontId="170" fillId="25" borderId="54" xfId="37" applyFont="1" applyFill="1" applyBorder="1" applyAlignment="1">
      <alignment horizontal="left" vertical="center" shrinkToFit="1"/>
    </xf>
    <xf numFmtId="0" fontId="170" fillId="25" borderId="16" xfId="37" applyFont="1" applyFill="1" applyBorder="1" applyAlignment="1">
      <alignment horizontal="left" vertical="center" shrinkToFit="1"/>
    </xf>
    <xf numFmtId="0" fontId="77" fillId="0" borderId="13" xfId="0" applyFont="1" applyBorder="1" applyAlignment="1">
      <alignment horizontal="left" vertical="center" shrinkToFit="1"/>
    </xf>
    <xf numFmtId="0" fontId="170" fillId="0" borderId="16" xfId="37" applyFont="1" applyBorder="1" applyAlignment="1">
      <alignment horizontal="left" vertical="center" shrinkToFit="1"/>
    </xf>
    <xf numFmtId="0" fontId="170" fillId="25" borderId="26" xfId="0" applyFont="1" applyFill="1" applyBorder="1" applyAlignment="1">
      <alignment vertical="center" shrinkToFit="1"/>
    </xf>
    <xf numFmtId="0" fontId="79" fillId="25" borderId="26" xfId="0" applyFont="1" applyFill="1" applyBorder="1" applyAlignment="1">
      <alignment horizontal="center" vertical="center" shrinkToFit="1"/>
    </xf>
    <xf numFmtId="0" fontId="170" fillId="25" borderId="30" xfId="0" applyFont="1" applyFill="1" applyBorder="1" applyAlignment="1">
      <alignment horizontal="left" vertical="center" shrinkToFit="1"/>
    </xf>
    <xf numFmtId="0" fontId="170" fillId="25" borderId="10" xfId="0" applyFont="1" applyFill="1" applyBorder="1" applyAlignment="1">
      <alignment horizontal="left" vertical="center" shrinkToFit="1"/>
    </xf>
    <xf numFmtId="0" fontId="170" fillId="0" borderId="30" xfId="0" applyFont="1" applyFill="1" applyBorder="1" applyAlignment="1">
      <alignment horizontal="left" vertical="center" shrinkToFit="1"/>
    </xf>
    <xf numFmtId="0" fontId="79" fillId="0" borderId="26" xfId="0" applyFont="1" applyFill="1" applyBorder="1" applyAlignment="1">
      <alignment horizontal="left" vertical="center" shrinkToFit="1"/>
    </xf>
    <xf numFmtId="0" fontId="79" fillId="0" borderId="16" xfId="0" applyFont="1" applyFill="1" applyBorder="1" applyAlignment="1">
      <alignment horizontal="left" vertical="center" shrinkToFit="1"/>
    </xf>
    <xf numFmtId="0" fontId="170" fillId="0" borderId="47" xfId="0" applyFont="1" applyFill="1" applyBorder="1" applyAlignment="1">
      <alignment horizontal="left" vertical="center" shrinkToFit="1"/>
    </xf>
    <xf numFmtId="0" fontId="80" fillId="0" borderId="32" xfId="0" applyFont="1" applyBorder="1">
      <alignment vertical="center"/>
    </xf>
    <xf numFmtId="0" fontId="80" fillId="0" borderId="33" xfId="0" applyFont="1" applyBorder="1">
      <alignment vertical="center"/>
    </xf>
    <xf numFmtId="0" fontId="80" fillId="0" borderId="40" xfId="0" applyFont="1" applyBorder="1" applyAlignment="1">
      <alignment horizontal="center" vertical="center"/>
    </xf>
    <xf numFmtId="0" fontId="80" fillId="0" borderId="73" xfId="0" applyFont="1" applyBorder="1" applyAlignment="1">
      <alignment horizontal="center" vertical="center"/>
    </xf>
    <xf numFmtId="0" fontId="80" fillId="0" borderId="30" xfId="0" applyFont="1" applyBorder="1" applyAlignment="1"/>
    <xf numFmtId="0" fontId="80" fillId="0" borderId="14" xfId="0" applyFont="1" applyBorder="1" applyAlignment="1">
      <alignment horizontal="left"/>
    </xf>
    <xf numFmtId="0" fontId="80" fillId="0" borderId="0" xfId="0" applyFont="1" applyBorder="1" applyAlignment="1">
      <alignment horizontal="center" vertical="center" shrinkToFit="1"/>
    </xf>
    <xf numFmtId="0" fontId="80" fillId="0" borderId="47" xfId="0" applyFont="1" applyBorder="1" applyAlignment="1">
      <alignment horizontal="center" vertical="center"/>
    </xf>
    <xf numFmtId="0" fontId="80" fillId="0" borderId="30" xfId="0" applyFont="1" applyBorder="1">
      <alignment vertical="center"/>
    </xf>
    <xf numFmtId="0" fontId="80" fillId="0" borderId="14" xfId="0" applyFont="1" applyBorder="1" applyAlignment="1">
      <alignment horizontal="left" vertical="center"/>
    </xf>
    <xf numFmtId="0" fontId="80" fillId="0" borderId="0" xfId="0" applyFont="1" applyBorder="1" applyAlignment="1">
      <alignment horizontal="center" vertical="center"/>
    </xf>
    <xf numFmtId="0" fontId="80" fillId="0" borderId="30" xfId="0" applyFont="1" applyBorder="1" applyAlignment="1">
      <alignment horizontal="right"/>
    </xf>
    <xf numFmtId="0" fontId="80" fillId="0" borderId="0" xfId="0" applyFont="1" applyBorder="1" applyAlignment="1">
      <alignment horizontal="center"/>
    </xf>
    <xf numFmtId="0" fontId="80" fillId="0" borderId="0" xfId="0" applyFont="1" applyBorder="1" applyAlignment="1">
      <alignment horizontal="left" vertical="center"/>
    </xf>
    <xf numFmtId="0" fontId="80" fillId="0" borderId="31" xfId="0" applyFont="1" applyBorder="1" applyAlignment="1"/>
    <xf numFmtId="0" fontId="80" fillId="0" borderId="17" xfId="0" applyFont="1" applyBorder="1" applyAlignment="1">
      <alignment horizontal="left"/>
    </xf>
    <xf numFmtId="0" fontId="80" fillId="0" borderId="11" xfId="0" applyFont="1" applyBorder="1" applyAlignment="1">
      <alignment horizontal="left" vertical="center"/>
    </xf>
    <xf numFmtId="0" fontId="80" fillId="0" borderId="45" xfId="0" applyFont="1" applyBorder="1" applyAlignment="1">
      <alignment horizontal="center" vertical="center"/>
    </xf>
    <xf numFmtId="0" fontId="80" fillId="0" borderId="0" xfId="0" applyFont="1" applyAlignment="1">
      <alignment horizontal="center" vertical="center" shrinkToFit="1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horizontal="center"/>
    </xf>
    <xf numFmtId="0" fontId="80" fillId="0" borderId="0" xfId="0" applyFont="1" applyAlignment="1">
      <alignment horizontal="left" vertical="center"/>
    </xf>
    <xf numFmtId="0" fontId="76" fillId="0" borderId="32" xfId="0" applyFont="1" applyBorder="1">
      <alignment vertical="center"/>
    </xf>
    <xf numFmtId="0" fontId="76" fillId="0" borderId="33" xfId="0" applyFont="1" applyBorder="1">
      <alignment vertical="center"/>
    </xf>
    <xf numFmtId="0" fontId="80" fillId="0" borderId="34" xfId="0" applyFont="1" applyBorder="1" applyAlignment="1">
      <alignment horizontal="center" vertical="center"/>
    </xf>
    <xf numFmtId="0" fontId="80" fillId="0" borderId="15" xfId="0" applyFont="1" applyBorder="1" applyAlignment="1">
      <alignment horizontal="center" vertical="center" shrinkToFit="1"/>
    </xf>
    <xf numFmtId="0" fontId="76" fillId="0" borderId="16" xfId="0" applyFont="1" applyBorder="1" applyAlignment="1">
      <alignment horizontal="center" vertical="center"/>
    </xf>
    <xf numFmtId="0" fontId="80" fillId="0" borderId="15" xfId="0" applyFont="1" applyBorder="1" applyAlignment="1">
      <alignment horizontal="center" vertical="center"/>
    </xf>
    <xf numFmtId="0" fontId="80" fillId="0" borderId="15" xfId="0" applyFont="1" applyBorder="1" applyAlignment="1">
      <alignment horizontal="center"/>
    </xf>
    <xf numFmtId="0" fontId="76" fillId="0" borderId="16" xfId="0" applyFont="1" applyBorder="1" applyAlignment="1">
      <alignment horizontal="center"/>
    </xf>
    <xf numFmtId="0" fontId="80" fillId="0" borderId="15" xfId="0" applyFont="1" applyBorder="1" applyAlignment="1">
      <alignment horizontal="left" vertical="center"/>
    </xf>
    <xf numFmtId="0" fontId="80" fillId="0" borderId="36" xfId="0" applyFont="1" applyBorder="1" applyAlignment="1">
      <alignment horizontal="left"/>
    </xf>
    <xf numFmtId="0" fontId="76" fillId="0" borderId="28" xfId="0" applyFont="1" applyBorder="1" applyAlignment="1">
      <alignment horizontal="center"/>
    </xf>
    <xf numFmtId="0" fontId="80" fillId="0" borderId="35" xfId="0" applyFont="1" applyBorder="1" applyAlignment="1">
      <alignment horizontal="center" vertical="center"/>
    </xf>
    <xf numFmtId="0" fontId="80" fillId="0" borderId="10" xfId="0" applyFont="1" applyBorder="1" applyAlignment="1">
      <alignment horizontal="center" vertical="center"/>
    </xf>
    <xf numFmtId="0" fontId="80" fillId="0" borderId="16" xfId="0" applyFont="1" applyBorder="1" applyAlignment="1">
      <alignment horizontal="center" vertical="center"/>
    </xf>
    <xf numFmtId="0" fontId="80" fillId="0" borderId="36" xfId="0" applyFont="1" applyBorder="1" applyAlignment="1">
      <alignment horizontal="left" vertical="center"/>
    </xf>
    <xf numFmtId="0" fontId="80" fillId="0" borderId="12" xfId="0" applyFont="1" applyBorder="1" applyAlignment="1">
      <alignment horizontal="center" vertical="center"/>
    </xf>
    <xf numFmtId="0" fontId="44" fillId="0" borderId="0" xfId="0" applyFont="1" applyBorder="1" applyAlignment="1">
      <alignment horizontal="left" vertical="center" shrinkToFit="1"/>
    </xf>
    <xf numFmtId="0" fontId="172" fillId="0" borderId="18" xfId="0" applyFont="1" applyBorder="1" applyAlignment="1">
      <alignment horizontal="center" vertical="center"/>
    </xf>
    <xf numFmtId="0" fontId="172" fillId="0" borderId="19" xfId="0" applyFont="1" applyBorder="1" applyAlignment="1">
      <alignment horizontal="center" vertical="center"/>
    </xf>
    <xf numFmtId="0" fontId="172" fillId="0" borderId="32" xfId="0" applyFont="1" applyBorder="1">
      <alignment vertical="center"/>
    </xf>
    <xf numFmtId="0" fontId="172" fillId="0" borderId="33" xfId="0" applyFont="1" applyBorder="1">
      <alignment vertical="center"/>
    </xf>
    <xf numFmtId="0" fontId="172" fillId="0" borderId="34" xfId="0" applyFont="1" applyBorder="1" applyAlignment="1">
      <alignment horizontal="center" vertical="center"/>
    </xf>
    <xf numFmtId="0" fontId="172" fillId="0" borderId="35" xfId="0" applyFont="1" applyBorder="1" applyAlignment="1">
      <alignment horizontal="center" vertical="center"/>
    </xf>
    <xf numFmtId="0" fontId="172" fillId="0" borderId="30" xfId="0" applyFont="1" applyBorder="1" applyAlignment="1"/>
    <xf numFmtId="0" fontId="172" fillId="0" borderId="14" xfId="0" applyFont="1" applyBorder="1" applyAlignment="1">
      <alignment horizontal="left"/>
    </xf>
    <xf numFmtId="0" fontId="172" fillId="0" borderId="15" xfId="0" applyFont="1" applyBorder="1" applyAlignment="1">
      <alignment horizontal="center" vertical="center" shrinkToFit="1"/>
    </xf>
    <xf numFmtId="0" fontId="172" fillId="0" borderId="16" xfId="0" applyFont="1" applyBorder="1" applyAlignment="1">
      <alignment horizontal="center" vertical="center"/>
    </xf>
    <xf numFmtId="0" fontId="172" fillId="0" borderId="30" xfId="0" applyFont="1" applyBorder="1">
      <alignment vertical="center"/>
    </xf>
    <xf numFmtId="0" fontId="172" fillId="0" borderId="14" xfId="0" applyFont="1" applyBorder="1" applyAlignment="1">
      <alignment horizontal="left" vertical="center"/>
    </xf>
    <xf numFmtId="0" fontId="172" fillId="0" borderId="15" xfId="0" applyFont="1" applyBorder="1" applyAlignment="1">
      <alignment horizontal="center" vertical="center"/>
    </xf>
    <xf numFmtId="0" fontId="172" fillId="0" borderId="30" xfId="0" applyFont="1" applyBorder="1" applyAlignment="1">
      <alignment horizontal="right"/>
    </xf>
    <xf numFmtId="0" fontId="172" fillId="0" borderId="15" xfId="0" applyFont="1" applyBorder="1" applyAlignment="1">
      <alignment horizontal="center"/>
    </xf>
    <xf numFmtId="0" fontId="172" fillId="0" borderId="16" xfId="0" applyFont="1" applyBorder="1" applyAlignment="1">
      <alignment horizontal="center"/>
    </xf>
    <xf numFmtId="0" fontId="172" fillId="0" borderId="15" xfId="0" applyFont="1" applyBorder="1" applyAlignment="1">
      <alignment horizontal="left" vertical="center"/>
    </xf>
    <xf numFmtId="0" fontId="172" fillId="0" borderId="31" xfId="0" applyFont="1" applyBorder="1" applyAlignment="1"/>
    <xf numFmtId="0" fontId="172" fillId="0" borderId="17" xfId="0" applyFont="1" applyBorder="1" applyAlignment="1">
      <alignment horizontal="left"/>
    </xf>
    <xf numFmtId="0" fontId="172" fillId="0" borderId="36" xfId="0" applyFont="1" applyBorder="1" applyAlignment="1">
      <alignment horizontal="left"/>
    </xf>
    <xf numFmtId="0" fontId="172" fillId="0" borderId="28" xfId="0" applyFont="1" applyBorder="1" applyAlignment="1">
      <alignment horizontal="center"/>
    </xf>
    <xf numFmtId="0" fontId="172" fillId="0" borderId="40" xfId="0" applyFont="1" applyBorder="1" applyAlignment="1">
      <alignment horizontal="center" vertical="center"/>
    </xf>
    <xf numFmtId="0" fontId="172" fillId="0" borderId="0" xfId="0" applyFont="1" applyBorder="1" applyAlignment="1">
      <alignment horizontal="center" vertical="center" shrinkToFit="1"/>
    </xf>
    <xf numFmtId="0" fontId="172" fillId="0" borderId="47" xfId="0" applyFont="1" applyBorder="1" applyAlignment="1">
      <alignment horizontal="center" vertical="center"/>
    </xf>
    <xf numFmtId="0" fontId="172" fillId="0" borderId="0" xfId="0" applyFont="1" applyBorder="1" applyAlignment="1">
      <alignment horizontal="center" vertical="center"/>
    </xf>
    <xf numFmtId="0" fontId="172" fillId="0" borderId="0" xfId="0" applyFont="1" applyBorder="1" applyAlignment="1">
      <alignment horizontal="center"/>
    </xf>
    <xf numFmtId="0" fontId="172" fillId="0" borderId="47" xfId="0" applyFont="1" applyBorder="1" applyAlignment="1">
      <alignment horizontal="center"/>
    </xf>
    <xf numFmtId="0" fontId="172" fillId="0" borderId="0" xfId="0" applyFont="1" applyBorder="1" applyAlignment="1">
      <alignment horizontal="left" vertical="center"/>
    </xf>
    <xf numFmtId="0" fontId="172" fillId="0" borderId="0" xfId="0" applyFont="1" applyBorder="1" applyAlignment="1">
      <alignment horizontal="left"/>
    </xf>
    <xf numFmtId="0" fontId="172" fillId="0" borderId="45" xfId="0" applyFont="1" applyBorder="1" applyAlignment="1">
      <alignment horizontal="center"/>
    </xf>
    <xf numFmtId="0" fontId="172" fillId="0" borderId="15" xfId="0" applyFont="1" applyBorder="1" applyAlignment="1">
      <alignment horizontal="left"/>
    </xf>
    <xf numFmtId="0" fontId="172" fillId="25" borderId="32" xfId="0" applyFont="1" applyFill="1" applyBorder="1">
      <alignment vertical="center"/>
    </xf>
    <xf numFmtId="0" fontId="172" fillId="25" borderId="33" xfId="0" applyFont="1" applyFill="1" applyBorder="1">
      <alignment vertical="center"/>
    </xf>
    <xf numFmtId="0" fontId="172" fillId="25" borderId="34" xfId="0" applyFont="1" applyFill="1" applyBorder="1" applyAlignment="1">
      <alignment horizontal="center" vertical="center"/>
    </xf>
    <xf numFmtId="0" fontId="172" fillId="25" borderId="14" xfId="0" applyFont="1" applyFill="1" applyBorder="1" applyAlignment="1">
      <alignment horizontal="left"/>
    </xf>
    <xf numFmtId="0" fontId="172" fillId="25" borderId="15" xfId="0" applyFont="1" applyFill="1" applyBorder="1" applyAlignment="1">
      <alignment horizontal="center" vertical="center" shrinkToFit="1"/>
    </xf>
    <xf numFmtId="0" fontId="172" fillId="25" borderId="16" xfId="0" applyFont="1" applyFill="1" applyBorder="1" applyAlignment="1">
      <alignment horizontal="center" vertical="center"/>
    </xf>
    <xf numFmtId="0" fontId="172" fillId="25" borderId="30" xfId="0" applyFont="1" applyFill="1" applyBorder="1">
      <alignment vertical="center"/>
    </xf>
    <xf numFmtId="0" fontId="172" fillId="25" borderId="14" xfId="0" applyFont="1" applyFill="1" applyBorder="1" applyAlignment="1">
      <alignment horizontal="left" vertical="center"/>
    </xf>
    <xf numFmtId="0" fontId="172" fillId="25" borderId="15" xfId="0" applyFont="1" applyFill="1" applyBorder="1" applyAlignment="1">
      <alignment horizontal="center" vertical="center"/>
    </xf>
    <xf numFmtId="0" fontId="172" fillId="25" borderId="15" xfId="0" applyFont="1" applyFill="1" applyBorder="1" applyAlignment="1">
      <alignment horizontal="center"/>
    </xf>
    <xf numFmtId="0" fontId="172" fillId="25" borderId="15" xfId="0" applyFont="1" applyFill="1" applyBorder="1" applyAlignment="1">
      <alignment horizontal="left" vertical="center"/>
    </xf>
    <xf numFmtId="0" fontId="172" fillId="25" borderId="17" xfId="0" applyFont="1" applyFill="1" applyBorder="1" applyAlignment="1">
      <alignment horizontal="left"/>
    </xf>
    <xf numFmtId="0" fontId="172" fillId="25" borderId="36" xfId="0" applyFont="1" applyFill="1" applyBorder="1" applyAlignment="1">
      <alignment horizontal="left"/>
    </xf>
    <xf numFmtId="0" fontId="172" fillId="25" borderId="28" xfId="0" applyFont="1" applyFill="1" applyBorder="1" applyAlignment="1">
      <alignment horizontal="center" vertical="center"/>
    </xf>
    <xf numFmtId="0" fontId="172" fillId="0" borderId="10" xfId="0" applyFont="1" applyBorder="1" applyAlignment="1">
      <alignment horizontal="center" vertical="center"/>
    </xf>
    <xf numFmtId="0" fontId="172" fillId="0" borderId="36" xfId="0" applyFont="1" applyBorder="1" applyAlignment="1">
      <alignment horizontal="left" vertical="center"/>
    </xf>
    <xf numFmtId="0" fontId="172" fillId="0" borderId="12" xfId="0" applyFont="1" applyBorder="1" applyAlignment="1">
      <alignment horizontal="center" vertical="center"/>
    </xf>
    <xf numFmtId="0" fontId="81" fillId="28" borderId="59" xfId="0" applyFont="1" applyFill="1" applyBorder="1" applyAlignment="1">
      <alignment horizontal="center" vertical="center" shrinkToFit="1"/>
    </xf>
    <xf numFmtId="0" fontId="81" fillId="28" borderId="61" xfId="0" applyFont="1" applyFill="1" applyBorder="1" applyAlignment="1">
      <alignment horizontal="center" vertical="center" shrinkToFit="1"/>
    </xf>
    <xf numFmtId="0" fontId="81" fillId="28" borderId="74" xfId="0" applyFont="1" applyFill="1" applyBorder="1" applyAlignment="1">
      <alignment horizontal="center" vertical="center" shrinkToFit="1"/>
    </xf>
    <xf numFmtId="0" fontId="81" fillId="28" borderId="66" xfId="0" applyFont="1" applyFill="1" applyBorder="1" applyAlignment="1">
      <alignment horizontal="center" vertical="center" shrinkToFit="1"/>
    </xf>
    <xf numFmtId="0" fontId="81" fillId="28" borderId="67" xfId="0" applyFont="1" applyFill="1" applyBorder="1" applyAlignment="1">
      <alignment horizontal="center" vertical="center" shrinkToFit="1"/>
    </xf>
    <xf numFmtId="0" fontId="81" fillId="28" borderId="75" xfId="0" applyFont="1" applyFill="1" applyBorder="1" applyAlignment="1">
      <alignment horizontal="center" vertical="center" shrinkToFit="1"/>
    </xf>
    <xf numFmtId="0" fontId="81" fillId="28" borderId="26" xfId="0" applyFont="1" applyFill="1" applyBorder="1" applyAlignment="1">
      <alignment horizontal="center" vertical="center" shrinkToFit="1"/>
    </xf>
    <xf numFmtId="0" fontId="81" fillId="28" borderId="16" xfId="0" applyFont="1" applyFill="1" applyBorder="1" applyAlignment="1">
      <alignment horizontal="center" vertical="center" shrinkToFit="1"/>
    </xf>
    <xf numFmtId="0" fontId="80" fillId="0" borderId="18" xfId="0" applyFont="1" applyBorder="1" applyAlignment="1">
      <alignment horizontal="center" vertical="center"/>
    </xf>
    <xf numFmtId="0" fontId="76" fillId="0" borderId="19" xfId="0" applyFont="1" applyBorder="1" applyAlignment="1">
      <alignment horizontal="center" vertical="center"/>
    </xf>
    <xf numFmtId="0" fontId="80" fillId="0" borderId="16" xfId="0" applyFont="1" applyBorder="1" applyAlignment="1">
      <alignment horizontal="center"/>
    </xf>
    <xf numFmtId="0" fontId="80" fillId="0" borderId="28" xfId="0" applyFont="1" applyBorder="1" applyAlignment="1">
      <alignment horizontal="center"/>
    </xf>
    <xf numFmtId="0" fontId="76" fillId="0" borderId="28" xfId="0" applyFont="1" applyBorder="1" applyAlignment="1">
      <alignment horizontal="center" vertical="center"/>
    </xf>
    <xf numFmtId="0" fontId="80" fillId="0" borderId="28" xfId="0" applyFont="1" applyBorder="1" applyAlignment="1">
      <alignment horizontal="center" vertical="center"/>
    </xf>
    <xf numFmtId="0" fontId="82" fillId="28" borderId="59" xfId="0" applyFont="1" applyFill="1" applyBorder="1" applyAlignment="1">
      <alignment horizontal="center" vertical="center" shrinkToFit="1"/>
    </xf>
    <xf numFmtId="0" fontId="83" fillId="28" borderId="61" xfId="0" applyFont="1" applyFill="1" applyBorder="1" applyAlignment="1">
      <alignment horizontal="center" vertical="center" wrapText="1" shrinkToFit="1"/>
    </xf>
    <xf numFmtId="0" fontId="75" fillId="28" borderId="59" xfId="0" applyFont="1" applyFill="1" applyBorder="1" applyAlignment="1">
      <alignment horizontal="center" vertical="center" shrinkToFit="1"/>
    </xf>
    <xf numFmtId="0" fontId="75" fillId="28" borderId="61" xfId="0" applyFont="1" applyFill="1" applyBorder="1" applyAlignment="1">
      <alignment horizontal="center" vertical="center" shrinkToFit="1"/>
    </xf>
    <xf numFmtId="0" fontId="75" fillId="28" borderId="66" xfId="0" applyFont="1" applyFill="1" applyBorder="1" applyAlignment="1">
      <alignment horizontal="center" vertical="center" shrinkToFit="1"/>
    </xf>
    <xf numFmtId="0" fontId="75" fillId="28" borderId="67" xfId="0" applyFont="1" applyFill="1" applyBorder="1" applyAlignment="1">
      <alignment horizontal="center" vertical="center" shrinkToFit="1"/>
    </xf>
    <xf numFmtId="0" fontId="84" fillId="0" borderId="0" xfId="0" applyFont="1">
      <alignment vertical="center"/>
    </xf>
    <xf numFmtId="0" fontId="79" fillId="0" borderId="26" xfId="0" applyFont="1" applyFill="1" applyBorder="1" applyAlignment="1">
      <alignment vertical="center" textRotation="180" shrinkToFit="1"/>
    </xf>
    <xf numFmtId="0" fontId="79" fillId="0" borderId="30" xfId="0" applyFont="1" applyFill="1" applyBorder="1" applyAlignment="1">
      <alignment horizontal="left" vertical="center" shrinkToFit="1"/>
    </xf>
    <xf numFmtId="0" fontId="79" fillId="0" borderId="10" xfId="0" applyFont="1" applyFill="1" applyBorder="1" applyAlignment="1">
      <alignment horizontal="left" vertical="center" shrinkToFit="1"/>
    </xf>
    <xf numFmtId="0" fontId="170" fillId="25" borderId="26" xfId="0" applyFont="1" applyFill="1" applyBorder="1" applyAlignment="1">
      <alignment horizontal="left" vertical="center" wrapText="1"/>
    </xf>
    <xf numFmtId="0" fontId="79" fillId="25" borderId="16" xfId="0" applyFont="1" applyFill="1" applyBorder="1" applyAlignment="1">
      <alignment horizontal="left" vertical="center" shrinkToFit="1"/>
    </xf>
    <xf numFmtId="0" fontId="170" fillId="0" borderId="16" xfId="0" applyFont="1" applyBorder="1" applyAlignment="1">
      <alignment horizontal="center" vertical="center" shrinkToFit="1"/>
    </xf>
    <xf numFmtId="0" fontId="79" fillId="0" borderId="27" xfId="0" applyFont="1" applyFill="1" applyBorder="1" applyAlignment="1">
      <alignment vertical="center" textRotation="180" shrinkToFit="1"/>
    </xf>
    <xf numFmtId="0" fontId="79" fillId="0" borderId="28" xfId="0" applyFont="1" applyBorder="1" applyAlignment="1">
      <alignment horizontal="left" vertical="center" shrinkToFit="1"/>
    </xf>
    <xf numFmtId="0" fontId="79" fillId="0" borderId="27" xfId="0" applyFont="1" applyBorder="1" applyAlignment="1">
      <alignment horizontal="left" vertical="center" shrinkToFit="1"/>
    </xf>
    <xf numFmtId="0" fontId="77" fillId="0" borderId="31" xfId="0" applyFont="1" applyBorder="1" applyAlignment="1">
      <alignment horizontal="left" vertical="center" shrinkToFit="1"/>
    </xf>
    <xf numFmtId="0" fontId="77" fillId="0" borderId="12" xfId="0" applyFont="1" applyBorder="1" applyAlignment="1">
      <alignment horizontal="left" vertical="center" shrinkToFit="1"/>
    </xf>
    <xf numFmtId="0" fontId="170" fillId="25" borderId="48" xfId="0" applyFont="1" applyFill="1" applyBorder="1" applyAlignment="1">
      <alignment horizontal="left" vertical="center" shrinkToFit="1"/>
    </xf>
    <xf numFmtId="0" fontId="170" fillId="0" borderId="0" xfId="0" applyFont="1" applyAlignment="1">
      <alignment horizontal="left" vertical="center" shrinkToFit="1"/>
    </xf>
    <xf numFmtId="0" fontId="80" fillId="0" borderId="14" xfId="0" applyFont="1" applyBorder="1">
      <alignment vertical="center"/>
    </xf>
    <xf numFmtId="0" fontId="80" fillId="0" borderId="15" xfId="0" applyFont="1" applyBorder="1" applyAlignment="1">
      <alignment horizontal="left"/>
    </xf>
    <xf numFmtId="0" fontId="80" fillId="0" borderId="30" xfId="0" applyNumberFormat="1" applyFont="1" applyBorder="1" applyAlignment="1"/>
    <xf numFmtId="0" fontId="172" fillId="0" borderId="14" xfId="0" applyFont="1" applyBorder="1">
      <alignment vertical="center"/>
    </xf>
    <xf numFmtId="0" fontId="172" fillId="0" borderId="46" xfId="0" applyFont="1" applyBorder="1" applyAlignment="1">
      <alignment horizontal="center" vertical="center"/>
    </xf>
    <xf numFmtId="0" fontId="172" fillId="0" borderId="46" xfId="0" applyFont="1" applyBorder="1" applyAlignment="1">
      <alignment horizontal="center" vertical="center" shrinkToFit="1"/>
    </xf>
    <xf numFmtId="0" fontId="172" fillId="0" borderId="46" xfId="0" applyFont="1" applyBorder="1" applyAlignment="1">
      <alignment horizontal="center"/>
    </xf>
    <xf numFmtId="0" fontId="172" fillId="0" borderId="46" xfId="0" applyFont="1" applyBorder="1" applyAlignment="1">
      <alignment horizontal="left" vertical="center"/>
    </xf>
    <xf numFmtId="0" fontId="81" fillId="28" borderId="63" xfId="0" applyFont="1" applyFill="1" applyBorder="1" applyAlignment="1">
      <alignment horizontal="center" vertical="center" shrinkToFit="1"/>
    </xf>
    <xf numFmtId="0" fontId="81" fillId="28" borderId="65" xfId="0" applyFont="1" applyFill="1" applyBorder="1" applyAlignment="1">
      <alignment horizontal="center" vertical="center" wrapText="1" shrinkToFit="1"/>
    </xf>
    <xf numFmtId="0" fontId="81" fillId="28" borderId="71" xfId="0" applyFont="1" applyFill="1" applyBorder="1" applyAlignment="1">
      <alignment horizontal="center" vertical="center" shrinkToFit="1"/>
    </xf>
    <xf numFmtId="0" fontId="81" fillId="28" borderId="72" xfId="0" applyFont="1" applyFill="1" applyBorder="1" applyAlignment="1">
      <alignment horizontal="center" vertical="center" shrinkToFit="1"/>
    </xf>
    <xf numFmtId="0" fontId="81" fillId="28" borderId="76" xfId="0" applyFont="1" applyFill="1" applyBorder="1" applyAlignment="1">
      <alignment horizontal="center" vertical="center" shrinkToFit="1"/>
    </xf>
    <xf numFmtId="0" fontId="126" fillId="28" borderId="63" xfId="0" applyFont="1" applyFill="1" applyBorder="1" applyAlignment="1">
      <alignment horizontal="center" vertical="center" shrinkToFit="1"/>
    </xf>
    <xf numFmtId="0" fontId="126" fillId="28" borderId="65" xfId="0" applyFont="1" applyFill="1" applyBorder="1" applyAlignment="1">
      <alignment horizontal="center" vertical="center" shrinkToFit="1"/>
    </xf>
    <xf numFmtId="0" fontId="77" fillId="25" borderId="54" xfId="0" applyFont="1" applyFill="1" applyBorder="1" applyAlignment="1">
      <alignment horizontal="left" vertical="center"/>
    </xf>
    <xf numFmtId="0" fontId="77" fillId="25" borderId="52" xfId="0" applyFont="1" applyFill="1" applyBorder="1" applyAlignment="1">
      <alignment horizontal="left" vertical="center" shrinkToFit="1"/>
    </xf>
    <xf numFmtId="0" fontId="77" fillId="0" borderId="48" xfId="0" applyFont="1" applyBorder="1" applyAlignment="1">
      <alignment horizontal="left" vertical="center" shrinkToFit="1"/>
    </xf>
    <xf numFmtId="0" fontId="77" fillId="0" borderId="47" xfId="0" applyFont="1" applyBorder="1" applyAlignment="1">
      <alignment horizontal="left" vertical="center" shrinkToFit="1"/>
    </xf>
    <xf numFmtId="0" fontId="170" fillId="25" borderId="47" xfId="0" applyFont="1" applyFill="1" applyBorder="1" applyAlignment="1">
      <alignment horizontal="left" vertical="center" shrinkToFit="1"/>
    </xf>
    <xf numFmtId="0" fontId="79" fillId="25" borderId="26" xfId="0" applyFont="1" applyFill="1" applyBorder="1" applyAlignment="1">
      <alignment horizontal="left" vertical="center" wrapText="1" shrinkToFit="1"/>
    </xf>
    <xf numFmtId="0" fontId="77" fillId="0" borderId="26" xfId="0" applyFont="1" applyFill="1" applyBorder="1" applyAlignment="1">
      <alignment vertical="center" textRotation="180" shrinkToFit="1"/>
    </xf>
    <xf numFmtId="0" fontId="79" fillId="0" borderId="26" xfId="0" applyFont="1" applyFill="1" applyBorder="1" applyAlignment="1">
      <alignment horizontal="left" vertical="center"/>
    </xf>
    <xf numFmtId="0" fontId="77" fillId="0" borderId="30" xfId="0" applyFont="1" applyBorder="1" applyAlignment="1">
      <alignment horizontal="left" vertical="center" shrinkToFit="1"/>
    </xf>
    <xf numFmtId="0" fontId="77" fillId="0" borderId="30" xfId="0" applyFont="1" applyFill="1" applyBorder="1" applyAlignment="1">
      <alignment horizontal="left" vertical="center" shrinkToFit="1"/>
    </xf>
    <xf numFmtId="0" fontId="77" fillId="0" borderId="27" xfId="0" applyFont="1" applyFill="1" applyBorder="1" applyAlignment="1">
      <alignment vertical="center" textRotation="180" shrinkToFit="1"/>
    </xf>
    <xf numFmtId="0" fontId="170" fillId="25" borderId="27" xfId="0" applyFont="1" applyFill="1" applyBorder="1" applyAlignment="1">
      <alignment horizontal="left" vertical="center" shrinkToFit="1"/>
    </xf>
    <xf numFmtId="0" fontId="170" fillId="25" borderId="28" xfId="0" applyFont="1" applyFill="1" applyBorder="1" applyAlignment="1">
      <alignment horizontal="left" vertical="center" shrinkToFit="1"/>
    </xf>
    <xf numFmtId="0" fontId="77" fillId="0" borderId="31" xfId="0" applyFont="1" applyFill="1" applyBorder="1" applyAlignment="1">
      <alignment horizontal="left" vertical="center" shrinkToFit="1"/>
    </xf>
    <xf numFmtId="0" fontId="77" fillId="0" borderId="27" xfId="0" applyFont="1" applyBorder="1" applyAlignment="1">
      <alignment horizontal="left" vertical="center" shrinkToFit="1"/>
    </xf>
    <xf numFmtId="0" fontId="77" fillId="0" borderId="54" xfId="0" applyFont="1" applyBorder="1" applyAlignment="1">
      <alignment horizontal="left" vertical="center" shrinkToFit="1"/>
    </xf>
    <xf numFmtId="0" fontId="77" fillId="0" borderId="10" xfId="0" applyFont="1" applyBorder="1" applyAlignment="1">
      <alignment horizontal="left" vertical="center" shrinkToFit="1"/>
    </xf>
    <xf numFmtId="0" fontId="170" fillId="25" borderId="26" xfId="37" applyFont="1" applyFill="1" applyBorder="1" applyAlignment="1">
      <alignment vertical="center" shrinkToFit="1"/>
    </xf>
    <xf numFmtId="0" fontId="77" fillId="0" borderId="26" xfId="0" applyFont="1" applyBorder="1" applyAlignment="1">
      <alignment horizontal="left" vertical="center" wrapText="1" shrinkToFit="1"/>
    </xf>
    <xf numFmtId="0" fontId="80" fillId="0" borderId="0" xfId="0" applyFont="1" applyBorder="1">
      <alignment vertical="center"/>
    </xf>
    <xf numFmtId="0" fontId="80" fillId="0" borderId="0" xfId="0" applyFont="1" applyFill="1" applyBorder="1" applyAlignment="1">
      <alignment horizontal="center" vertical="center"/>
    </xf>
    <xf numFmtId="0" fontId="80" fillId="0" borderId="0" xfId="0" applyFont="1" applyFill="1" applyBorder="1" applyAlignment="1">
      <alignment horizontal="left" vertical="center" wrapText="1"/>
    </xf>
    <xf numFmtId="176" fontId="80" fillId="0" borderId="0" xfId="0" applyNumberFormat="1" applyFont="1" applyBorder="1" applyAlignment="1">
      <alignment horizontal="center" vertical="center"/>
    </xf>
    <xf numFmtId="9" fontId="80" fillId="0" borderId="0" xfId="0" applyNumberFormat="1" applyFont="1" applyBorder="1">
      <alignment vertical="center"/>
    </xf>
    <xf numFmtId="0" fontId="38" fillId="28" borderId="60" xfId="0" applyFont="1" applyFill="1" applyBorder="1" applyAlignment="1">
      <alignment horizontal="center" vertical="center" shrinkToFit="1"/>
    </xf>
    <xf numFmtId="0" fontId="38" fillId="0" borderId="0" xfId="0" applyFont="1" applyBorder="1" applyAlignment="1">
      <alignment horizontal="left" shrinkToFit="1"/>
    </xf>
    <xf numFmtId="0" fontId="38" fillId="0" borderId="0" xfId="0" applyFont="1" applyBorder="1" applyAlignment="1">
      <alignment horizontal="center" shrinkToFit="1"/>
    </xf>
    <xf numFmtId="0" fontId="38" fillId="26" borderId="60" xfId="0" applyFont="1" applyFill="1" applyBorder="1" applyAlignment="1">
      <alignment horizontal="center" vertical="center" shrinkToFit="1"/>
    </xf>
    <xf numFmtId="0" fontId="38" fillId="25" borderId="13" xfId="0" applyFont="1" applyFill="1" applyBorder="1" applyAlignment="1">
      <alignment vertical="center" textRotation="180" shrinkToFit="1"/>
    </xf>
    <xf numFmtId="0" fontId="38" fillId="25" borderId="37" xfId="0" applyFont="1" applyFill="1" applyBorder="1" applyAlignment="1">
      <alignment vertical="center" textRotation="180" shrinkToFit="1"/>
    </xf>
    <xf numFmtId="0" fontId="38" fillId="26" borderId="64" xfId="0" applyFont="1" applyFill="1" applyBorder="1" applyAlignment="1">
      <alignment horizontal="center" vertical="center" shrinkToFit="1"/>
    </xf>
    <xf numFmtId="0" fontId="116" fillId="25" borderId="13" xfId="37" applyFont="1" applyFill="1" applyBorder="1" applyAlignment="1">
      <alignment vertical="center" textRotation="180" shrinkToFit="1"/>
    </xf>
    <xf numFmtId="0" fontId="124" fillId="26" borderId="60" xfId="0" applyFont="1" applyFill="1" applyBorder="1" applyAlignment="1">
      <alignment horizontal="center" vertical="center" shrinkToFit="1"/>
    </xf>
    <xf numFmtId="0" fontId="124" fillId="25" borderId="37" xfId="0" applyFont="1" applyFill="1" applyBorder="1" applyAlignment="1">
      <alignment vertical="center" textRotation="180" shrinkToFit="1"/>
    </xf>
    <xf numFmtId="0" fontId="38" fillId="0" borderId="0" xfId="0" applyFont="1" applyBorder="1" applyAlignment="1">
      <alignment vertical="center" shrinkToFit="1"/>
    </xf>
    <xf numFmtId="0" fontId="27" fillId="0" borderId="0" xfId="0" applyFont="1" applyBorder="1" applyAlignment="1">
      <alignment vertical="center" shrinkToFit="1"/>
    </xf>
    <xf numFmtId="0" fontId="27" fillId="0" borderId="0" xfId="0" applyFont="1" applyAlignment="1">
      <alignment vertical="center" shrinkToFit="1"/>
    </xf>
    <xf numFmtId="0" fontId="38" fillId="25" borderId="13" xfId="0" applyFont="1" applyFill="1" applyBorder="1" applyAlignment="1">
      <alignment horizontal="left" vertical="center" shrinkToFit="1"/>
    </xf>
    <xf numFmtId="0" fontId="116" fillId="0" borderId="13" xfId="37" applyFont="1" applyBorder="1" applyAlignment="1">
      <alignment vertical="center" textRotation="180" shrinkToFit="1"/>
    </xf>
    <xf numFmtId="0" fontId="38" fillId="0" borderId="0" xfId="0" applyFont="1" applyAlignment="1">
      <alignment vertical="center" shrinkToFit="1"/>
    </xf>
    <xf numFmtId="0" fontId="36" fillId="25" borderId="13" xfId="0" applyFont="1" applyFill="1" applyBorder="1" applyAlignment="1">
      <alignment horizontal="left" vertical="center" shrinkToFit="1"/>
    </xf>
    <xf numFmtId="0" fontId="38" fillId="28" borderId="64" xfId="0" applyFont="1" applyFill="1" applyBorder="1" applyAlignment="1">
      <alignment horizontal="center" vertical="center" shrinkToFit="1"/>
    </xf>
    <xf numFmtId="0" fontId="38" fillId="28" borderId="62" xfId="0" applyFont="1" applyFill="1" applyBorder="1" applyAlignment="1">
      <alignment horizontal="center" vertical="center" shrinkToFit="1"/>
    </xf>
    <xf numFmtId="0" fontId="116" fillId="28" borderId="64" xfId="0" applyFont="1" applyFill="1" applyBorder="1" applyAlignment="1">
      <alignment horizontal="center" vertical="center" shrinkToFit="1"/>
    </xf>
    <xf numFmtId="0" fontId="38" fillId="25" borderId="56" xfId="0" applyFont="1" applyFill="1" applyBorder="1" applyAlignment="1">
      <alignment horizontal="left" vertical="center" shrinkToFit="1"/>
    </xf>
    <xf numFmtId="0" fontId="38" fillId="25" borderId="49" xfId="0" applyFont="1" applyFill="1" applyBorder="1" applyAlignment="1">
      <alignment horizontal="left" vertical="center" shrinkToFit="1"/>
    </xf>
    <xf numFmtId="0" fontId="38" fillId="0" borderId="49" xfId="0" applyFont="1" applyBorder="1" applyAlignment="1">
      <alignment vertical="center" textRotation="180" shrinkToFit="1"/>
    </xf>
    <xf numFmtId="0" fontId="116" fillId="25" borderId="49" xfId="0" applyFont="1" applyFill="1" applyBorder="1" applyAlignment="1">
      <alignment horizontal="center" vertical="center" shrinkToFit="1"/>
    </xf>
    <xf numFmtId="0" fontId="116" fillId="0" borderId="13" xfId="0" applyFont="1" applyBorder="1" applyAlignment="1">
      <alignment vertical="center" shrinkToFit="1"/>
    </xf>
    <xf numFmtId="0" fontId="38" fillId="0" borderId="70" xfId="0" applyFont="1" applyFill="1" applyBorder="1" applyAlignment="1">
      <alignment vertical="center" textRotation="180" shrinkToFit="1"/>
    </xf>
    <xf numFmtId="0" fontId="116" fillId="0" borderId="77" xfId="0" applyFont="1" applyFill="1" applyBorder="1" applyAlignment="1">
      <alignment vertical="center" textRotation="180" shrinkToFit="1"/>
    </xf>
    <xf numFmtId="0" fontId="116" fillId="0" borderId="77" xfId="0" applyFont="1" applyFill="1" applyBorder="1" applyAlignment="1">
      <alignment vertical="center" shrinkToFit="1"/>
    </xf>
    <xf numFmtId="0" fontId="38" fillId="0" borderId="77" xfId="0" applyFont="1" applyFill="1" applyBorder="1" applyAlignment="1">
      <alignment vertical="center" textRotation="180" shrinkToFit="1"/>
    </xf>
    <xf numFmtId="0" fontId="38" fillId="0" borderId="78" xfId="0" applyFont="1" applyFill="1" applyBorder="1" applyAlignment="1">
      <alignment vertical="center" textRotation="180" shrinkToFit="1"/>
    </xf>
    <xf numFmtId="0" fontId="38" fillId="0" borderId="13" xfId="0" applyFont="1" applyBorder="1" applyAlignment="1">
      <alignment vertical="center" textRotation="180" shrinkToFit="1"/>
    </xf>
    <xf numFmtId="0" fontId="116" fillId="25" borderId="77" xfId="0" applyFont="1" applyFill="1" applyBorder="1" applyAlignment="1">
      <alignment vertical="center" textRotation="180" shrinkToFit="1"/>
    </xf>
    <xf numFmtId="0" fontId="38" fillId="28" borderId="58" xfId="0" applyFont="1" applyFill="1" applyBorder="1" applyAlignment="1">
      <alignment horizontal="center" vertical="center" shrinkToFit="1"/>
    </xf>
    <xf numFmtId="0" fontId="38" fillId="0" borderId="53" xfId="0" applyFont="1" applyBorder="1" applyAlignment="1">
      <alignment horizontal="left" vertical="center" shrinkToFit="1"/>
    </xf>
    <xf numFmtId="0" fontId="38" fillId="0" borderId="49" xfId="0" applyFont="1" applyBorder="1" applyAlignment="1">
      <alignment horizontal="left" vertical="center" shrinkToFit="1"/>
    </xf>
    <xf numFmtId="0" fontId="38" fillId="0" borderId="49" xfId="0" applyFont="1" applyBorder="1" applyAlignment="1">
      <alignment vertical="center" shrinkToFit="1"/>
    </xf>
    <xf numFmtId="0" fontId="36" fillId="0" borderId="13" xfId="0" applyFont="1" applyFill="1" applyBorder="1" applyAlignment="1">
      <alignment horizontal="left" vertical="center" shrinkToFit="1"/>
    </xf>
    <xf numFmtId="0" fontId="116" fillId="0" borderId="13" xfId="0" applyFont="1" applyFill="1" applyBorder="1" applyAlignment="1">
      <alignment horizontal="center" vertical="center" shrinkToFit="1"/>
    </xf>
    <xf numFmtId="0" fontId="116" fillId="25" borderId="13" xfId="0" applyFont="1" applyFill="1" applyBorder="1" applyAlignment="1">
      <alignment horizontal="center" vertical="center" shrinkToFit="1"/>
    </xf>
    <xf numFmtId="0" fontId="38" fillId="0" borderId="13" xfId="0" applyFont="1" applyBorder="1" applyAlignment="1">
      <alignment horizontal="center" vertical="center" shrinkToFit="1"/>
    </xf>
    <xf numFmtId="0" fontId="36" fillId="28" borderId="60" xfId="0" applyFont="1" applyFill="1" applyBorder="1" applyAlignment="1">
      <alignment horizontal="center" vertical="center" shrinkToFit="1"/>
    </xf>
    <xf numFmtId="0" fontId="36" fillId="0" borderId="37" xfId="0" applyFont="1" applyFill="1" applyBorder="1" applyAlignment="1">
      <alignment vertical="center" textRotation="180" shrinkToFit="1"/>
    </xf>
    <xf numFmtId="0" fontId="36" fillId="25" borderId="37" xfId="0" applyFont="1" applyFill="1" applyBorder="1" applyAlignment="1">
      <alignment vertical="center" textRotation="180" shrinkToFit="1"/>
    </xf>
    <xf numFmtId="0" fontId="36" fillId="28" borderId="62" xfId="0" applyFont="1" applyFill="1" applyBorder="1" applyAlignment="1">
      <alignment horizontal="center" vertical="center" shrinkToFit="1"/>
    </xf>
    <xf numFmtId="0" fontId="116" fillId="0" borderId="77" xfId="0" applyFont="1" applyBorder="1" applyAlignment="1">
      <alignment vertical="center" textRotation="180" shrinkToFit="1"/>
    </xf>
    <xf numFmtId="0" fontId="116" fillId="25" borderId="49" xfId="0" applyFont="1" applyFill="1" applyBorder="1" applyAlignment="1">
      <alignment vertical="center" wrapText="1" shrinkToFit="1"/>
    </xf>
    <xf numFmtId="0" fontId="36" fillId="26" borderId="13" xfId="0" applyFont="1" applyFill="1" applyBorder="1" applyAlignment="1">
      <alignment horizontal="center" vertical="center" shrinkToFit="1"/>
    </xf>
    <xf numFmtId="0" fontId="36" fillId="25" borderId="13" xfId="0" applyFont="1" applyFill="1" applyBorder="1" applyAlignment="1">
      <alignment vertical="center" textRotation="180" shrinkToFit="1"/>
    </xf>
    <xf numFmtId="0" fontId="36" fillId="0" borderId="49" xfId="0" applyFont="1" applyFill="1" applyBorder="1" applyAlignment="1">
      <alignment vertical="center" textRotation="180" shrinkToFit="1"/>
    </xf>
    <xf numFmtId="0" fontId="36" fillId="0" borderId="70" xfId="0" applyFont="1" applyFill="1" applyBorder="1" applyAlignment="1">
      <alignment vertical="center" textRotation="180" shrinkToFit="1"/>
    </xf>
    <xf numFmtId="0" fontId="116" fillId="0" borderId="13" xfId="0" applyFont="1" applyBorder="1" applyAlignment="1">
      <alignment horizontal="center" vertical="center" shrinkToFit="1"/>
    </xf>
    <xf numFmtId="0" fontId="116" fillId="25" borderId="78" xfId="0" applyFont="1" applyFill="1" applyBorder="1" applyAlignment="1">
      <alignment vertical="center" textRotation="180" shrinkToFit="1"/>
    </xf>
    <xf numFmtId="0" fontId="116" fillId="0" borderId="13" xfId="0" applyFont="1" applyBorder="1" applyAlignment="1">
      <alignment horizontal="left" vertical="center" textRotation="180" shrinkToFit="1"/>
    </xf>
    <xf numFmtId="0" fontId="116" fillId="25" borderId="56" xfId="0" applyFont="1" applyFill="1" applyBorder="1" applyAlignment="1">
      <alignment horizontal="left" vertical="center" shrinkToFit="1"/>
    </xf>
    <xf numFmtId="0" fontId="80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/>
    </xf>
    <xf numFmtId="0" fontId="80" fillId="0" borderId="81" xfId="0" applyFont="1" applyBorder="1" applyAlignment="1">
      <alignment horizontal="center" vertical="center"/>
    </xf>
    <xf numFmtId="0" fontId="38" fillId="0" borderId="82" xfId="0" applyFont="1" applyFill="1" applyBorder="1" applyAlignment="1">
      <alignment horizontal="center" vertical="center" shrinkToFit="1"/>
    </xf>
    <xf numFmtId="0" fontId="39" fillId="0" borderId="83" xfId="0" applyFont="1" applyBorder="1" applyAlignment="1">
      <alignment horizontal="right"/>
    </xf>
    <xf numFmtId="0" fontId="38" fillId="25" borderId="13" xfId="0" applyFont="1" applyFill="1" applyBorder="1" applyAlignment="1">
      <alignment vertical="center" shrinkToFit="1"/>
    </xf>
    <xf numFmtId="0" fontId="116" fillId="0" borderId="0" xfId="0" applyFont="1" applyBorder="1" applyAlignment="1">
      <alignment vertical="center" shrinkToFit="1"/>
    </xf>
    <xf numFmtId="0" fontId="116" fillId="0" borderId="0" xfId="0" applyFont="1" applyFill="1" applyBorder="1" applyAlignment="1">
      <alignment vertical="center" textRotation="180" shrinkToFit="1"/>
    </xf>
    <xf numFmtId="0" fontId="38" fillId="25" borderId="0" xfId="0" applyFont="1" applyFill="1" applyBorder="1" applyAlignment="1">
      <alignment vertical="center" textRotation="180" shrinkToFit="1"/>
    </xf>
    <xf numFmtId="0" fontId="124" fillId="25" borderId="11" xfId="0" applyFont="1" applyFill="1" applyBorder="1" applyAlignment="1">
      <alignment vertical="center" textRotation="180" shrinkToFit="1"/>
    </xf>
    <xf numFmtId="0" fontId="38" fillId="28" borderId="13" xfId="0" applyFont="1" applyFill="1" applyBorder="1" applyAlignment="1">
      <alignment horizontal="center" vertical="center" shrinkToFit="1"/>
    </xf>
    <xf numFmtId="0" fontId="116" fillId="0" borderId="56" xfId="0" applyFont="1" applyBorder="1" applyAlignment="1">
      <alignment horizontal="left" vertical="center" shrinkToFit="1"/>
    </xf>
    <xf numFmtId="0" fontId="38" fillId="25" borderId="49" xfId="0" applyFont="1" applyFill="1" applyBorder="1" applyAlignment="1">
      <alignment vertical="center" textRotation="180" shrinkToFit="1"/>
    </xf>
    <xf numFmtId="0" fontId="116" fillId="0" borderId="49" xfId="37" applyFont="1" applyBorder="1" applyAlignment="1">
      <alignment vertical="center" textRotation="180" shrinkToFit="1"/>
    </xf>
    <xf numFmtId="0" fontId="38" fillId="0" borderId="13" xfId="0" applyFont="1" applyFill="1" applyBorder="1" applyAlignment="1">
      <alignment vertical="center" shrinkToFit="1"/>
    </xf>
    <xf numFmtId="0" fontId="38" fillId="0" borderId="37" xfId="0" applyFont="1" applyBorder="1" applyAlignment="1">
      <alignment vertical="center" textRotation="180" shrinkToFit="1"/>
    </xf>
    <xf numFmtId="0" fontId="32" fillId="0" borderId="0" xfId="0" applyFont="1">
      <alignment vertical="center"/>
    </xf>
    <xf numFmtId="0" fontId="173" fillId="0" borderId="84" xfId="0" applyFont="1" applyBorder="1" applyAlignment="1">
      <alignment horizontal="center" vertical="center"/>
    </xf>
    <xf numFmtId="0" fontId="174" fillId="0" borderId="84" xfId="0" applyFont="1" applyBorder="1" applyAlignment="1">
      <alignment horizontal="center" vertical="center"/>
    </xf>
    <xf numFmtId="0" fontId="175" fillId="0" borderId="84" xfId="0" applyFont="1" applyBorder="1" applyAlignment="1">
      <alignment horizontal="center" vertical="center"/>
    </xf>
    <xf numFmtId="0" fontId="176" fillId="0" borderId="84" xfId="0" applyFont="1" applyBorder="1" applyAlignment="1">
      <alignment horizontal="center" vertical="center"/>
    </xf>
    <xf numFmtId="0" fontId="177" fillId="0" borderId="84" xfId="0" applyFont="1" applyBorder="1" applyAlignment="1">
      <alignment horizontal="center" vertical="center" shrinkToFit="1"/>
    </xf>
    <xf numFmtId="0" fontId="178" fillId="0" borderId="84" xfId="0" applyFont="1" applyBorder="1" applyAlignment="1">
      <alignment horizontal="center" vertical="center" shrinkToFit="1"/>
    </xf>
    <xf numFmtId="0" fontId="176" fillId="0" borderId="84" xfId="0" applyFont="1" applyBorder="1" applyAlignment="1">
      <alignment horizontal="center" vertical="center" shrinkToFit="1"/>
    </xf>
    <xf numFmtId="0" fontId="32" fillId="0" borderId="0" xfId="0" applyFont="1" applyAlignment="1">
      <alignment horizontal="right"/>
    </xf>
    <xf numFmtId="0" fontId="179" fillId="0" borderId="85" xfId="0" applyFont="1" applyBorder="1" applyAlignment="1">
      <alignment horizontal="center" vertical="center"/>
    </xf>
    <xf numFmtId="0" fontId="174" fillId="0" borderId="85" xfId="0" applyFont="1" applyBorder="1" applyAlignment="1">
      <alignment horizontal="center" vertical="center"/>
    </xf>
    <xf numFmtId="0" fontId="175" fillId="0" borderId="85" xfId="0" applyFont="1" applyBorder="1" applyAlignment="1">
      <alignment horizontal="center" vertical="center"/>
    </xf>
    <xf numFmtId="0" fontId="173" fillId="0" borderId="85" xfId="0" applyFont="1" applyBorder="1" applyAlignment="1">
      <alignment horizontal="center" vertical="center"/>
    </xf>
    <xf numFmtId="0" fontId="173" fillId="0" borderId="0" xfId="0" applyFont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175" fillId="0" borderId="0" xfId="0" applyFont="1" applyAlignment="1">
      <alignment horizontal="center" vertical="center"/>
    </xf>
    <xf numFmtId="0" fontId="39" fillId="0" borderId="86" xfId="0" applyFont="1" applyFill="1" applyBorder="1" applyAlignment="1">
      <alignment horizontal="center" vertical="center" textRotation="255"/>
    </xf>
    <xf numFmtId="0" fontId="80" fillId="0" borderId="87" xfId="0" applyFont="1" applyBorder="1" applyAlignment="1">
      <alignment horizontal="center" vertical="center"/>
    </xf>
    <xf numFmtId="0" fontId="76" fillId="0" borderId="88" xfId="0" applyFont="1" applyBorder="1" applyAlignment="1">
      <alignment horizontal="center" vertical="center"/>
    </xf>
    <xf numFmtId="0" fontId="80" fillId="0" borderId="81" xfId="0" applyFont="1" applyBorder="1" applyAlignment="1">
      <alignment horizontal="center"/>
    </xf>
    <xf numFmtId="0" fontId="38" fillId="0" borderId="80" xfId="0" applyFont="1" applyFill="1" applyBorder="1" applyAlignment="1">
      <alignment horizontal="center" vertical="center" shrinkToFit="1"/>
    </xf>
    <xf numFmtId="0" fontId="80" fillId="0" borderId="89" xfId="0" applyFont="1" applyBorder="1" applyAlignment="1">
      <alignment horizontal="center"/>
    </xf>
    <xf numFmtId="0" fontId="38" fillId="0" borderId="90" xfId="0" applyFont="1" applyBorder="1" applyAlignment="1">
      <alignment horizontal="center"/>
    </xf>
    <xf numFmtId="0" fontId="76" fillId="0" borderId="81" xfId="0" applyFont="1" applyBorder="1" applyAlignment="1">
      <alignment horizontal="center" vertical="center"/>
    </xf>
    <xf numFmtId="0" fontId="76" fillId="0" borderId="81" xfId="0" applyFont="1" applyBorder="1" applyAlignment="1">
      <alignment horizontal="center"/>
    </xf>
    <xf numFmtId="0" fontId="38" fillId="0" borderId="91" xfId="0" applyFont="1" applyFill="1" applyBorder="1" applyAlignment="1">
      <alignment horizontal="center" vertical="center" shrinkToFit="1"/>
    </xf>
    <xf numFmtId="0" fontId="76" fillId="0" borderId="92" xfId="0" applyFont="1" applyBorder="1" applyAlignment="1">
      <alignment horizontal="center"/>
    </xf>
    <xf numFmtId="0" fontId="38" fillId="0" borderId="90" xfId="0" applyFont="1" applyFill="1" applyBorder="1" applyAlignment="1">
      <alignment horizontal="center"/>
    </xf>
    <xf numFmtId="0" fontId="38" fillId="0" borderId="80" xfId="0" applyFont="1" applyFill="1" applyBorder="1" applyAlignment="1">
      <alignment horizontal="center"/>
    </xf>
    <xf numFmtId="0" fontId="180" fillId="0" borderId="0" xfId="0" applyFont="1" applyBorder="1" applyAlignment="1">
      <alignment horizontal="left" vertical="center"/>
    </xf>
    <xf numFmtId="0" fontId="38" fillId="0" borderId="80" xfId="0" applyFont="1" applyBorder="1" applyAlignment="1">
      <alignment horizontal="center" vertical="center" shrinkToFit="1"/>
    </xf>
    <xf numFmtId="0" fontId="172" fillId="0" borderId="81" xfId="0" applyFont="1" applyBorder="1" applyAlignment="1">
      <alignment horizontal="center" vertical="center"/>
    </xf>
    <xf numFmtId="0" fontId="172" fillId="0" borderId="92" xfId="0" applyFont="1" applyBorder="1" applyAlignment="1">
      <alignment horizontal="center" vertical="center"/>
    </xf>
    <xf numFmtId="0" fontId="172" fillId="0" borderId="93" xfId="0" applyFont="1" applyBorder="1" applyAlignment="1">
      <alignment horizontal="center" vertical="center"/>
    </xf>
    <xf numFmtId="0" fontId="38" fillId="0" borderId="94" xfId="0" applyFont="1" applyFill="1" applyBorder="1" applyAlignment="1">
      <alignment horizontal="center" vertical="center" shrinkToFit="1"/>
    </xf>
    <xf numFmtId="0" fontId="116" fillId="25" borderId="95" xfId="0" applyFont="1" applyFill="1" applyBorder="1" applyAlignment="1">
      <alignment vertical="center" textRotation="180" shrinkToFit="1"/>
    </xf>
    <xf numFmtId="0" fontId="116" fillId="25" borderId="96" xfId="0" applyFont="1" applyFill="1" applyBorder="1" applyAlignment="1">
      <alignment vertical="center" textRotation="180" shrinkToFit="1"/>
    </xf>
    <xf numFmtId="0" fontId="116" fillId="25" borderId="97" xfId="0" applyFont="1" applyFill="1" applyBorder="1" applyAlignment="1">
      <alignment horizontal="left" vertical="center" shrinkToFit="1"/>
    </xf>
    <xf numFmtId="0" fontId="116" fillId="25" borderId="95" xfId="0" applyFont="1" applyFill="1" applyBorder="1" applyAlignment="1">
      <alignment horizontal="left" vertical="center" shrinkToFit="1"/>
    </xf>
    <xf numFmtId="0" fontId="172" fillId="0" borderId="98" xfId="0" applyFont="1" applyBorder="1" applyAlignment="1"/>
    <xf numFmtId="0" fontId="172" fillId="0" borderId="99" xfId="0" applyFont="1" applyBorder="1" applyAlignment="1">
      <alignment horizontal="left"/>
    </xf>
    <xf numFmtId="0" fontId="172" fillId="0" borderId="100" xfId="0" applyFont="1" applyBorder="1" applyAlignment="1">
      <alignment horizontal="left" vertical="center"/>
    </xf>
    <xf numFmtId="0" fontId="172" fillId="0" borderId="101" xfId="0" applyFont="1" applyBorder="1" applyAlignment="1">
      <alignment horizontal="center" vertical="center"/>
    </xf>
    <xf numFmtId="0" fontId="38" fillId="0" borderId="29" xfId="0" applyFont="1" applyBorder="1" applyAlignment="1">
      <alignment horizontal="center" vertical="center" textRotation="255"/>
    </xf>
    <xf numFmtId="0" fontId="85" fillId="25" borderId="102" xfId="0" applyFont="1" applyFill="1" applyBorder="1" applyAlignment="1">
      <alignment horizontal="center" vertical="center"/>
    </xf>
    <xf numFmtId="0" fontId="85" fillId="25" borderId="103" xfId="0" applyFont="1" applyFill="1" applyBorder="1" applyAlignment="1">
      <alignment horizontal="center" vertical="center"/>
    </xf>
    <xf numFmtId="0" fontId="170" fillId="0" borderId="104" xfId="0" applyFont="1" applyBorder="1" applyAlignment="1">
      <alignment horizontal="left" vertical="center" shrinkToFit="1"/>
    </xf>
    <xf numFmtId="0" fontId="170" fillId="0" borderId="105" xfId="0" applyFont="1" applyBorder="1" applyAlignment="1">
      <alignment horizontal="left" vertical="center" shrinkToFit="1"/>
    </xf>
    <xf numFmtId="0" fontId="116" fillId="0" borderId="106" xfId="0" applyFont="1" applyFill="1" applyBorder="1" applyAlignment="1">
      <alignment vertical="center" shrinkToFit="1"/>
    </xf>
    <xf numFmtId="0" fontId="170" fillId="25" borderId="107" xfId="0" applyFont="1" applyFill="1" applyBorder="1" applyAlignment="1">
      <alignment horizontal="left" vertical="center" shrinkToFit="1"/>
    </xf>
    <xf numFmtId="0" fontId="170" fillId="25" borderId="105" xfId="0" applyFont="1" applyFill="1" applyBorder="1" applyAlignment="1">
      <alignment horizontal="center" vertical="center" shrinkToFit="1"/>
    </xf>
    <xf numFmtId="0" fontId="170" fillId="0" borderId="107" xfId="0" applyFont="1" applyFill="1" applyBorder="1" applyAlignment="1">
      <alignment horizontal="left" vertical="center" shrinkToFit="1"/>
    </xf>
    <xf numFmtId="0" fontId="116" fillId="0" borderId="108" xfId="0" applyFont="1" applyBorder="1" applyAlignment="1">
      <alignment horizontal="left" vertical="center" shrinkToFit="1"/>
    </xf>
    <xf numFmtId="0" fontId="77" fillId="25" borderId="107" xfId="0" applyFont="1" applyFill="1" applyBorder="1" applyAlignment="1">
      <alignment horizontal="left" vertical="center" shrinkToFit="1"/>
    </xf>
    <xf numFmtId="0" fontId="77" fillId="25" borderId="105" xfId="0" applyFont="1" applyFill="1" applyBorder="1" applyAlignment="1">
      <alignment horizontal="left" vertical="center" shrinkToFit="1"/>
    </xf>
    <xf numFmtId="0" fontId="38" fillId="26" borderId="109" xfId="0" applyFont="1" applyFill="1" applyBorder="1" applyAlignment="1">
      <alignment horizontal="center" vertical="center" shrinkToFit="1"/>
    </xf>
    <xf numFmtId="0" fontId="24" fillId="25" borderId="26" xfId="0" applyFont="1" applyFill="1" applyBorder="1" applyAlignment="1">
      <alignment horizontal="left" vertical="center"/>
    </xf>
    <xf numFmtId="0" fontId="78" fillId="0" borderId="68" xfId="0" applyFont="1" applyBorder="1" applyAlignment="1">
      <alignment vertical="center" shrinkToFit="1"/>
    </xf>
    <xf numFmtId="0" fontId="126" fillId="28" borderId="110" xfId="0" applyFont="1" applyFill="1" applyBorder="1" applyAlignment="1">
      <alignment horizontal="center" vertical="center" shrinkToFit="1"/>
    </xf>
    <xf numFmtId="0" fontId="149" fillId="0" borderId="11" xfId="0" applyFont="1" applyBorder="1" applyAlignment="1">
      <alignment horizontal="center" shrinkToFit="1"/>
    </xf>
    <xf numFmtId="0" fontId="181" fillId="0" borderId="0" xfId="37" applyFont="1" applyBorder="1" applyAlignment="1">
      <alignment horizontal="center" vertical="center" shrinkToFit="1"/>
    </xf>
    <xf numFmtId="0" fontId="181" fillId="0" borderId="10" xfId="37" applyFont="1" applyBorder="1" applyAlignment="1">
      <alignment horizontal="center" vertical="center" shrinkToFit="1"/>
    </xf>
    <xf numFmtId="0" fontId="149" fillId="0" borderId="0" xfId="0" applyFont="1" applyBorder="1" applyAlignment="1">
      <alignment horizontal="center" shrinkToFit="1"/>
    </xf>
    <xf numFmtId="0" fontId="182" fillId="0" borderId="0" xfId="0" applyFont="1" applyBorder="1" applyAlignment="1">
      <alignment horizontal="left"/>
    </xf>
    <xf numFmtId="0" fontId="183" fillId="0" borderId="0" xfId="0" applyFont="1" applyBorder="1" applyAlignment="1">
      <alignment horizontal="left"/>
    </xf>
    <xf numFmtId="1" fontId="172" fillId="0" borderId="93" xfId="0" applyNumberFormat="1" applyFont="1" applyBorder="1" applyAlignment="1">
      <alignment horizontal="center" vertical="center"/>
    </xf>
    <xf numFmtId="224" fontId="172" fillId="0" borderId="81" xfId="0" applyNumberFormat="1" applyFont="1" applyBorder="1" applyAlignment="1">
      <alignment horizontal="center" vertical="center"/>
    </xf>
    <xf numFmtId="224" fontId="80" fillId="0" borderId="81" xfId="0" applyNumberFormat="1" applyFont="1" applyBorder="1" applyAlignment="1">
      <alignment horizontal="center" vertical="center"/>
    </xf>
    <xf numFmtId="224" fontId="76" fillId="0" borderId="81" xfId="0" applyNumberFormat="1" applyFont="1" applyBorder="1" applyAlignment="1">
      <alignment horizontal="center" vertical="center"/>
    </xf>
    <xf numFmtId="224" fontId="80" fillId="0" borderId="10" xfId="0" applyNumberFormat="1" applyFont="1" applyBorder="1" applyAlignment="1">
      <alignment horizontal="center" vertical="center"/>
    </xf>
    <xf numFmtId="224" fontId="80" fillId="0" borderId="35" xfId="0" applyNumberFormat="1" applyFont="1" applyBorder="1" applyAlignment="1">
      <alignment horizontal="center" vertical="center"/>
    </xf>
    <xf numFmtId="224" fontId="80" fillId="0" borderId="16" xfId="0" applyNumberFormat="1" applyFont="1" applyBorder="1" applyAlignment="1">
      <alignment horizontal="center" vertical="center"/>
    </xf>
    <xf numFmtId="0" fontId="36" fillId="26" borderId="64" xfId="0" applyFont="1" applyFill="1" applyBorder="1" applyAlignment="1">
      <alignment horizontal="center" vertical="center" shrinkToFit="1"/>
    </xf>
    <xf numFmtId="0" fontId="116" fillId="0" borderId="58" xfId="0" applyFont="1" applyFill="1" applyBorder="1" applyAlignment="1">
      <alignment vertical="center" textRotation="180" shrinkToFit="1"/>
    </xf>
    <xf numFmtId="224" fontId="76" fillId="0" borderId="16" xfId="0" applyNumberFormat="1" applyFont="1" applyBorder="1" applyAlignment="1">
      <alignment horizontal="center" vertical="center"/>
    </xf>
    <xf numFmtId="224" fontId="172" fillId="0" borderId="16" xfId="0" applyNumberFormat="1" applyFont="1" applyBorder="1" applyAlignment="1">
      <alignment horizontal="center" vertical="center"/>
    </xf>
    <xf numFmtId="224" fontId="172" fillId="0" borderId="47" xfId="0" applyNumberFormat="1" applyFont="1" applyBorder="1" applyAlignment="1">
      <alignment horizontal="center" vertical="center"/>
    </xf>
    <xf numFmtId="224" fontId="172" fillId="0" borderId="35" xfId="0" applyNumberFormat="1" applyFont="1" applyBorder="1" applyAlignment="1">
      <alignment horizontal="center" vertical="center"/>
    </xf>
    <xf numFmtId="224" fontId="172" fillId="25" borderId="16" xfId="0" applyNumberFormat="1" applyFont="1" applyFill="1" applyBorder="1" applyAlignment="1">
      <alignment horizontal="center" vertical="center"/>
    </xf>
    <xf numFmtId="224" fontId="172" fillId="0" borderId="31" xfId="0" applyNumberFormat="1" applyFont="1" applyBorder="1" applyAlignment="1"/>
    <xf numFmtId="224" fontId="172" fillId="0" borderId="10" xfId="0" applyNumberFormat="1" applyFont="1" applyBorder="1" applyAlignment="1">
      <alignment horizontal="center" vertical="center"/>
    </xf>
    <xf numFmtId="224" fontId="80" fillId="0" borderId="47" xfId="0" applyNumberFormat="1" applyFont="1" applyBorder="1" applyAlignment="1">
      <alignment horizontal="center" vertical="center"/>
    </xf>
    <xf numFmtId="224" fontId="80" fillId="0" borderId="73" xfId="0" applyNumberFormat="1" applyFont="1" applyBorder="1" applyAlignment="1">
      <alignment horizontal="center" vertical="center"/>
    </xf>
    <xf numFmtId="0" fontId="77" fillId="0" borderId="0" xfId="0" applyFont="1" applyBorder="1" applyAlignment="1">
      <alignment horizontal="left" vertical="center" shrinkToFit="1"/>
    </xf>
    <xf numFmtId="0" fontId="38" fillId="28" borderId="111" xfId="0" applyFont="1" applyFill="1" applyBorder="1" applyAlignment="1">
      <alignment horizontal="center" vertical="center" shrinkToFit="1"/>
    </xf>
    <xf numFmtId="0" fontId="116" fillId="26" borderId="56" xfId="0" applyFont="1" applyFill="1" applyBorder="1" applyAlignment="1">
      <alignment horizontal="center" vertical="center" shrinkToFit="1"/>
    </xf>
    <xf numFmtId="224" fontId="76" fillId="0" borderId="35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/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0" fontId="184" fillId="0" borderId="0" xfId="0" applyFont="1" applyBorder="1" applyAlignment="1">
      <alignment horizontal="center"/>
    </xf>
    <xf numFmtId="0" fontId="184" fillId="0" borderId="10" xfId="0" applyFont="1" applyBorder="1" applyAlignment="1">
      <alignment horizontal="center"/>
    </xf>
    <xf numFmtId="224" fontId="80" fillId="0" borderId="30" xfId="0" applyNumberFormat="1" applyFont="1" applyBorder="1" applyAlignment="1"/>
    <xf numFmtId="224" fontId="80" fillId="0" borderId="30" xfId="0" applyNumberFormat="1" applyFont="1" applyBorder="1" applyAlignment="1">
      <alignment horizontal="right"/>
    </xf>
    <xf numFmtId="224" fontId="172" fillId="0" borderId="30" xfId="0" applyNumberFormat="1" applyFont="1" applyBorder="1" applyAlignment="1">
      <alignment horizontal="right"/>
    </xf>
    <xf numFmtId="224" fontId="172" fillId="0" borderId="30" xfId="0" applyNumberFormat="1" applyFont="1" applyBorder="1" applyAlignment="1"/>
    <xf numFmtId="224" fontId="80" fillId="0" borderId="31" xfId="0" applyNumberFormat="1" applyFont="1" applyBorder="1" applyAlignment="1"/>
    <xf numFmtId="1" fontId="80" fillId="0" borderId="30" xfId="0" applyNumberFormat="1" applyFont="1" applyBorder="1" applyAlignment="1">
      <alignment horizontal="right"/>
    </xf>
    <xf numFmtId="0" fontId="3" fillId="0" borderId="0" xfId="38"/>
    <xf numFmtId="0" fontId="0" fillId="0" borderId="0" xfId="38" applyFont="1"/>
    <xf numFmtId="0" fontId="97" fillId="0" borderId="84" xfId="38" applyFont="1" applyBorder="1" applyAlignment="1">
      <alignment vertical="center"/>
    </xf>
    <xf numFmtId="9" fontId="97" fillId="0" borderId="84" xfId="38" applyNumberFormat="1" applyFont="1" applyBorder="1" applyAlignment="1">
      <alignment vertical="center"/>
    </xf>
    <xf numFmtId="0" fontId="3" fillId="0" borderId="0" xfId="38" applyFont="1"/>
    <xf numFmtId="0" fontId="97" fillId="0" borderId="56" xfId="38" applyFont="1" applyBorder="1" applyAlignment="1">
      <alignment vertical="center"/>
    </xf>
    <xf numFmtId="0" fontId="97" fillId="0" borderId="112" xfId="38" applyFont="1" applyBorder="1" applyAlignment="1">
      <alignment vertical="center"/>
    </xf>
    <xf numFmtId="0" fontId="97" fillId="0" borderId="113" xfId="38" applyFont="1" applyBorder="1" applyAlignment="1">
      <alignment vertical="center"/>
    </xf>
    <xf numFmtId="9" fontId="3" fillId="0" borderId="0" xfId="0" applyNumberFormat="1" applyFont="1" applyBorder="1">
      <alignment vertical="center"/>
    </xf>
    <xf numFmtId="0" fontId="3" fillId="0" borderId="0" xfId="0" applyFont="1" applyBorder="1" applyAlignment="1">
      <alignment horizontal="right"/>
    </xf>
    <xf numFmtId="0" fontId="22" fillId="25" borderId="114" xfId="0" applyFont="1" applyFill="1" applyBorder="1" applyAlignment="1">
      <alignment horizontal="center" vertical="center"/>
    </xf>
    <xf numFmtId="0" fontId="28" fillId="25" borderId="58" xfId="0" applyFont="1" applyFill="1" applyBorder="1" applyAlignment="1">
      <alignment horizontal="left"/>
    </xf>
    <xf numFmtId="0" fontId="28" fillId="0" borderId="115" xfId="0" applyFont="1" applyBorder="1" applyAlignment="1">
      <alignment horizontal="right"/>
    </xf>
    <xf numFmtId="0" fontId="27" fillId="0" borderId="58" xfId="0" applyFont="1" applyBorder="1" applyAlignment="1">
      <alignment horizontal="left" vertical="center" shrinkToFit="1"/>
    </xf>
    <xf numFmtId="0" fontId="27" fillId="0" borderId="58" xfId="0" applyFont="1" applyFill="1" applyBorder="1" applyAlignment="1">
      <alignment vertical="center" textRotation="180" shrinkToFit="1"/>
    </xf>
    <xf numFmtId="0" fontId="27" fillId="25" borderId="116" xfId="0" applyFont="1" applyFill="1" applyBorder="1" applyAlignment="1">
      <alignment horizontal="left" vertical="center" shrinkToFit="1"/>
    </xf>
    <xf numFmtId="0" fontId="27" fillId="25" borderId="117" xfId="0" applyFont="1" applyFill="1" applyBorder="1" applyAlignment="1">
      <alignment vertical="center" textRotation="180" shrinkToFit="1"/>
    </xf>
    <xf numFmtId="0" fontId="27" fillId="25" borderId="117" xfId="0" applyFont="1" applyFill="1" applyBorder="1" applyAlignment="1">
      <alignment horizontal="left" vertical="center" shrinkToFit="1"/>
    </xf>
    <xf numFmtId="0" fontId="185" fillId="25" borderId="58" xfId="0" applyFont="1" applyFill="1" applyBorder="1" applyAlignment="1">
      <alignment horizontal="left" vertical="center" shrinkToFit="1"/>
    </xf>
    <xf numFmtId="0" fontId="185" fillId="25" borderId="58" xfId="0" applyFont="1" applyFill="1" applyBorder="1" applyAlignment="1">
      <alignment vertical="center" textRotation="180" shrinkToFit="1"/>
    </xf>
    <xf numFmtId="0" fontId="27" fillId="0" borderId="116" xfId="0" applyFont="1" applyBorder="1" applyAlignment="1">
      <alignment horizontal="left" vertical="center" shrinkToFit="1"/>
    </xf>
    <xf numFmtId="0" fontId="27" fillId="25" borderId="118" xfId="0" applyFont="1" applyFill="1" applyBorder="1" applyAlignment="1">
      <alignment horizontal="left" vertical="center" shrinkToFit="1"/>
    </xf>
    <xf numFmtId="0" fontId="27" fillId="25" borderId="58" xfId="0" applyFont="1" applyFill="1" applyBorder="1" applyAlignment="1">
      <alignment horizontal="left" vertical="center" shrinkToFit="1"/>
    </xf>
    <xf numFmtId="0" fontId="186" fillId="25" borderId="119" xfId="0" applyFont="1" applyFill="1" applyBorder="1" applyAlignment="1">
      <alignment horizontal="left" vertical="center" shrinkToFit="1"/>
    </xf>
    <xf numFmtId="0" fontId="3" fillId="0" borderId="120" xfId="0" applyFont="1" applyFill="1" applyBorder="1" applyAlignment="1">
      <alignment horizontal="center" vertical="center" shrinkToFit="1"/>
    </xf>
    <xf numFmtId="0" fontId="22" fillId="25" borderId="121" xfId="0" applyFont="1" applyFill="1" applyBorder="1" applyAlignment="1">
      <alignment horizontal="center" vertical="center"/>
    </xf>
    <xf numFmtId="0" fontId="28" fillId="25" borderId="13" xfId="0" applyFont="1" applyFill="1" applyBorder="1" applyAlignment="1">
      <alignment horizontal="left" vertical="center"/>
    </xf>
    <xf numFmtId="0" fontId="28" fillId="0" borderId="38" xfId="0" applyFont="1" applyBorder="1">
      <alignment vertical="center"/>
    </xf>
    <xf numFmtId="0" fontId="43" fillId="25" borderId="122" xfId="0" applyFont="1" applyFill="1" applyBorder="1" applyAlignment="1">
      <alignment horizontal="left" vertical="center" shrinkToFit="1"/>
    </xf>
    <xf numFmtId="0" fontId="43" fillId="25" borderId="13" xfId="0" applyFont="1" applyFill="1" applyBorder="1" applyAlignment="1">
      <alignment horizontal="left" vertical="center" shrinkToFit="1"/>
    </xf>
    <xf numFmtId="0" fontId="43" fillId="25" borderId="13" xfId="0" applyFont="1" applyFill="1" applyBorder="1" applyAlignment="1">
      <alignment vertical="center" textRotation="180" shrinkToFit="1"/>
    </xf>
    <xf numFmtId="0" fontId="187" fillId="25" borderId="13" xfId="0" applyFont="1" applyFill="1" applyBorder="1" applyAlignment="1">
      <alignment horizontal="left" vertical="center" shrinkToFit="1"/>
    </xf>
    <xf numFmtId="0" fontId="188" fillId="25" borderId="13" xfId="0" applyFont="1" applyFill="1" applyBorder="1" applyAlignment="1">
      <alignment horizontal="left" vertical="center" shrinkToFit="1"/>
    </xf>
    <xf numFmtId="0" fontId="3" fillId="0" borderId="24" xfId="0" applyFont="1" applyBorder="1">
      <alignment vertical="center"/>
    </xf>
    <xf numFmtId="0" fontId="3" fillId="0" borderId="123" xfId="0" applyFont="1" applyFill="1" applyBorder="1" applyAlignment="1">
      <alignment horizontal="center" vertical="center" shrinkToFit="1"/>
    </xf>
    <xf numFmtId="0" fontId="28" fillId="25" borderId="13" xfId="0" applyFont="1" applyFill="1" applyBorder="1" applyAlignment="1">
      <alignment horizontal="center"/>
    </xf>
    <xf numFmtId="0" fontId="28" fillId="0" borderId="38" xfId="0" applyFont="1" applyBorder="1" applyAlignment="1">
      <alignment horizontal="right"/>
    </xf>
    <xf numFmtId="0" fontId="187" fillId="0" borderId="13" xfId="0" applyFont="1" applyBorder="1" applyAlignment="1">
      <alignment horizontal="left" vertical="center" shrinkToFit="1"/>
    </xf>
    <xf numFmtId="0" fontId="187" fillId="0" borderId="13" xfId="0" applyFont="1" applyFill="1" applyBorder="1" applyAlignment="1">
      <alignment vertical="center" textRotation="180" shrinkToFit="1"/>
    </xf>
    <xf numFmtId="0" fontId="43" fillId="25" borderId="38" xfId="0" applyFont="1" applyFill="1" applyBorder="1" applyAlignment="1">
      <alignment horizontal="left" vertical="center" shrinkToFit="1"/>
    </xf>
    <xf numFmtId="0" fontId="107" fillId="25" borderId="122" xfId="0" applyFont="1" applyFill="1" applyBorder="1" applyAlignment="1">
      <alignment horizontal="left" vertical="center" shrinkToFit="1"/>
    </xf>
    <xf numFmtId="0" fontId="107" fillId="25" borderId="13" xfId="0" applyFont="1" applyFill="1" applyBorder="1" applyAlignment="1">
      <alignment vertical="center" textRotation="180" shrinkToFit="1"/>
    </xf>
    <xf numFmtId="0" fontId="187" fillId="25" borderId="77" xfId="0" applyFont="1" applyFill="1" applyBorder="1" applyAlignment="1">
      <alignment horizontal="left" vertical="center" shrinkToFit="1"/>
    </xf>
    <xf numFmtId="0" fontId="28" fillId="25" borderId="13" xfId="0" applyFont="1" applyFill="1" applyBorder="1" applyAlignment="1">
      <alignment horizontal="center" vertical="center"/>
    </xf>
    <xf numFmtId="0" fontId="43" fillId="25" borderId="0" xfId="0" applyFont="1" applyFill="1" applyBorder="1" applyAlignment="1">
      <alignment horizontal="left" vertical="center" shrinkToFit="1"/>
    </xf>
    <xf numFmtId="0" fontId="43" fillId="25" borderId="49" xfId="0" applyFont="1" applyFill="1" applyBorder="1" applyAlignment="1">
      <alignment horizontal="left" vertical="center" shrinkToFit="1"/>
    </xf>
    <xf numFmtId="0" fontId="189" fillId="0" borderId="122" xfId="0" applyFont="1" applyBorder="1" applyAlignment="1">
      <alignment horizontal="left" vertical="center" shrinkToFit="1"/>
    </xf>
    <xf numFmtId="0" fontId="189" fillId="0" borderId="13" xfId="0" applyFont="1" applyFill="1" applyBorder="1" applyAlignment="1">
      <alignment vertical="center" textRotation="180" shrinkToFit="1"/>
    </xf>
    <xf numFmtId="0" fontId="189" fillId="0" borderId="77" xfId="0" applyFont="1" applyBorder="1" applyAlignment="1">
      <alignment horizontal="left" vertical="center" shrinkToFit="1"/>
    </xf>
    <xf numFmtId="0" fontId="187" fillId="25" borderId="122" xfId="0" applyFont="1" applyFill="1" applyBorder="1" applyAlignment="1">
      <alignment horizontal="left" vertical="center" shrinkToFit="1"/>
    </xf>
    <xf numFmtId="0" fontId="187" fillId="25" borderId="0" xfId="0" applyFont="1" applyFill="1" applyBorder="1" applyAlignment="1">
      <alignment horizontal="left" vertical="center" shrinkToFit="1"/>
    </xf>
    <xf numFmtId="0" fontId="187" fillId="25" borderId="49" xfId="0" applyFont="1" applyFill="1" applyBorder="1" applyAlignment="1">
      <alignment horizontal="left" vertical="center" shrinkToFit="1"/>
    </xf>
    <xf numFmtId="0" fontId="187" fillId="25" borderId="38" xfId="0" applyFont="1" applyFill="1" applyBorder="1" applyAlignment="1">
      <alignment horizontal="left" vertical="center" shrinkToFit="1"/>
    </xf>
    <xf numFmtId="0" fontId="96" fillId="0" borderId="122" xfId="0" applyFont="1" applyBorder="1" applyAlignment="1">
      <alignment horizontal="left" vertical="center" shrinkToFit="1"/>
    </xf>
    <xf numFmtId="0" fontId="96" fillId="0" borderId="13" xfId="0" applyFont="1" applyFill="1" applyBorder="1" applyAlignment="1">
      <alignment vertical="center" textRotation="180" shrinkToFit="1"/>
    </xf>
    <xf numFmtId="0" fontId="28" fillId="0" borderId="124" xfId="0" applyFont="1" applyBorder="1" applyAlignment="1">
      <alignment horizontal="center"/>
    </xf>
    <xf numFmtId="177" fontId="3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43" fillId="25" borderId="14" xfId="0" applyFont="1" applyFill="1" applyBorder="1" applyAlignment="1">
      <alignment horizontal="left" vertical="center" shrinkToFit="1"/>
    </xf>
    <xf numFmtId="0" fontId="43" fillId="25" borderId="15" xfId="0" applyFont="1" applyFill="1" applyBorder="1" applyAlignment="1">
      <alignment horizontal="left" vertical="center" shrinkToFit="1"/>
    </xf>
    <xf numFmtId="0" fontId="96" fillId="0" borderId="13" xfId="0" applyFont="1" applyBorder="1" applyAlignment="1">
      <alignment horizontal="left" vertical="center" shrinkToFit="1"/>
    </xf>
    <xf numFmtId="0" fontId="96" fillId="0" borderId="77" xfId="0" applyFont="1" applyBorder="1" applyAlignment="1">
      <alignment horizontal="left" vertical="center" shrinkToFit="1"/>
    </xf>
    <xf numFmtId="0" fontId="3" fillId="0" borderId="0" xfId="0" applyFont="1" applyFill="1" applyBorder="1" applyAlignment="1">
      <alignment horizontal="center" vertical="center"/>
    </xf>
    <xf numFmtId="0" fontId="28" fillId="25" borderId="13" xfId="0" applyFont="1" applyFill="1" applyBorder="1" applyAlignment="1">
      <alignment horizontal="center" vertical="center" shrinkToFit="1"/>
    </xf>
    <xf numFmtId="0" fontId="43" fillId="0" borderId="125" xfId="0" applyFont="1" applyBorder="1" applyAlignment="1">
      <alignment horizontal="left" vertical="center" shrinkToFit="1"/>
    </xf>
    <xf numFmtId="0" fontId="43" fillId="25" borderId="126" xfId="0" applyFont="1" applyFill="1" applyBorder="1" applyAlignment="1">
      <alignment horizontal="left" vertical="center" shrinkToFit="1"/>
    </xf>
    <xf numFmtId="0" fontId="107" fillId="25" borderId="127" xfId="0" applyFont="1" applyFill="1" applyBorder="1" applyAlignment="1">
      <alignment horizontal="left" vertical="center" shrinkToFit="1"/>
    </xf>
    <xf numFmtId="0" fontId="107" fillId="25" borderId="56" xfId="0" applyFont="1" applyFill="1" applyBorder="1" applyAlignment="1">
      <alignment horizontal="left" vertical="center" shrinkToFit="1"/>
    </xf>
    <xf numFmtId="0" fontId="107" fillId="25" borderId="128" xfId="0" applyFont="1" applyFill="1" applyBorder="1" applyAlignment="1">
      <alignment horizontal="left" vertical="center" shrinkToFit="1"/>
    </xf>
    <xf numFmtId="0" fontId="107" fillId="25" borderId="173" xfId="0" applyFont="1" applyFill="1" applyBorder="1" applyAlignment="1">
      <alignment horizontal="left" vertical="center" shrinkToFit="1"/>
    </xf>
    <xf numFmtId="0" fontId="43" fillId="25" borderId="56" xfId="0" applyFont="1" applyFill="1" applyBorder="1" applyAlignment="1">
      <alignment horizontal="left" vertical="center" shrinkToFit="1"/>
    </xf>
    <xf numFmtId="0" fontId="108" fillId="25" borderId="112" xfId="0" applyFont="1" applyFill="1" applyBorder="1" applyAlignment="1">
      <alignment horizontal="left" vertical="center" shrinkToFit="1"/>
    </xf>
    <xf numFmtId="0" fontId="108" fillId="25" borderId="56" xfId="0" applyFont="1" applyFill="1" applyBorder="1" applyAlignment="1">
      <alignment horizontal="left" vertical="center" shrinkToFit="1"/>
    </xf>
    <xf numFmtId="0" fontId="22" fillId="25" borderId="129" xfId="0" applyFont="1" applyFill="1" applyBorder="1" applyAlignment="1">
      <alignment horizontal="center" vertical="center"/>
    </xf>
    <xf numFmtId="0" fontId="28" fillId="25" borderId="57" xfId="0" applyFont="1" applyFill="1" applyBorder="1" applyAlignment="1">
      <alignment horizontal="center" vertical="center"/>
    </xf>
    <xf numFmtId="0" fontId="28" fillId="0" borderId="130" xfId="0" applyFont="1" applyBorder="1">
      <alignment vertical="center"/>
    </xf>
    <xf numFmtId="0" fontId="27" fillId="29" borderId="131" xfId="0" applyFont="1" applyFill="1" applyBorder="1" applyAlignment="1">
      <alignment horizontal="center" vertical="center" shrinkToFit="1"/>
    </xf>
    <xf numFmtId="0" fontId="27" fillId="29" borderId="132" xfId="0" applyFont="1" applyFill="1" applyBorder="1" applyAlignment="1">
      <alignment horizontal="center" vertical="center" shrinkToFit="1"/>
    </xf>
    <xf numFmtId="0" fontId="27" fillId="29" borderId="133" xfId="0" applyFont="1" applyFill="1" applyBorder="1" applyAlignment="1">
      <alignment horizontal="center" vertical="center" shrinkToFit="1"/>
    </xf>
    <xf numFmtId="0" fontId="27" fillId="29" borderId="108" xfId="0" applyFont="1" applyFill="1" applyBorder="1" applyAlignment="1">
      <alignment horizontal="center" vertical="center" shrinkToFit="1"/>
    </xf>
    <xf numFmtId="0" fontId="27" fillId="29" borderId="106" xfId="0" applyFont="1" applyFill="1" applyBorder="1" applyAlignment="1">
      <alignment horizontal="center" vertical="center" shrinkToFit="1"/>
    </xf>
    <xf numFmtId="0" fontId="27" fillId="29" borderId="134" xfId="0" applyFont="1" applyFill="1" applyBorder="1" applyAlignment="1">
      <alignment horizontal="center" vertical="center" shrinkToFit="1"/>
    </xf>
    <xf numFmtId="0" fontId="27" fillId="29" borderId="84" xfId="0" applyFont="1" applyFill="1" applyBorder="1" applyAlignment="1">
      <alignment horizontal="center" vertical="center" shrinkToFit="1"/>
    </xf>
    <xf numFmtId="0" fontId="27" fillId="29" borderId="135" xfId="0" applyFont="1" applyFill="1" applyBorder="1" applyAlignment="1">
      <alignment horizontal="center" vertical="center" shrinkToFit="1"/>
    </xf>
    <xf numFmtId="0" fontId="27" fillId="29" borderId="136" xfId="0" applyFont="1" applyFill="1" applyBorder="1" applyAlignment="1">
      <alignment horizontal="center" vertical="center" shrinkToFit="1"/>
    </xf>
    <xf numFmtId="0" fontId="27" fillId="29" borderId="137" xfId="0" applyFont="1" applyFill="1" applyBorder="1" applyAlignment="1">
      <alignment horizontal="center" vertical="center" shrinkToFit="1"/>
    </xf>
    <xf numFmtId="0" fontId="28" fillId="0" borderId="123" xfId="0" applyFont="1" applyBorder="1" applyAlignment="1">
      <alignment horizontal="center"/>
    </xf>
    <xf numFmtId="0" fontId="22" fillId="0" borderId="121" xfId="0" applyFont="1" applyBorder="1" applyAlignment="1">
      <alignment horizontal="center" vertical="center"/>
    </xf>
    <xf numFmtId="0" fontId="28" fillId="0" borderId="13" xfId="0" applyFont="1" applyBorder="1" applyAlignment="1">
      <alignment horizontal="left"/>
    </xf>
    <xf numFmtId="0" fontId="22" fillId="0" borderId="38" xfId="0" applyFont="1" applyBorder="1" applyAlignment="1">
      <alignment horizontal="right"/>
    </xf>
    <xf numFmtId="0" fontId="27" fillId="0" borderId="13" xfId="0" applyFont="1" applyBorder="1" applyAlignment="1">
      <alignment horizontal="left" vertical="center" shrinkToFit="1"/>
    </xf>
    <xf numFmtId="0" fontId="27" fillId="0" borderId="13" xfId="0" applyFont="1" applyFill="1" applyBorder="1" applyAlignment="1">
      <alignment vertical="center" textRotation="180" shrinkToFit="1"/>
    </xf>
    <xf numFmtId="0" fontId="27" fillId="25" borderId="13" xfId="0" applyFont="1" applyFill="1" applyBorder="1" applyAlignment="1">
      <alignment horizontal="left" vertical="center" shrinkToFit="1"/>
    </xf>
    <xf numFmtId="0" fontId="27" fillId="25" borderId="13" xfId="0" applyFont="1" applyFill="1" applyBorder="1" applyAlignment="1">
      <alignment vertical="center" textRotation="180" shrinkToFit="1"/>
    </xf>
    <xf numFmtId="0" fontId="3" fillId="0" borderId="15" xfId="0" applyFont="1" applyBorder="1" applyAlignment="1">
      <alignment horizontal="right"/>
    </xf>
    <xf numFmtId="0" fontId="3" fillId="0" borderId="124" xfId="0" applyFont="1" applyFill="1" applyBorder="1" applyAlignment="1">
      <alignment horizontal="center" vertical="center" shrinkToFit="1"/>
    </xf>
    <xf numFmtId="0" fontId="28" fillId="0" borderId="13" xfId="0" applyFont="1" applyBorder="1" applyAlignment="1">
      <alignment horizontal="left" vertical="center"/>
    </xf>
    <xf numFmtId="0" fontId="22" fillId="0" borderId="38" xfId="0" applyFont="1" applyBorder="1">
      <alignment vertical="center"/>
    </xf>
    <xf numFmtId="0" fontId="107" fillId="0" borderId="13" xfId="0" applyFont="1" applyBorder="1" applyAlignment="1">
      <alignment horizontal="left" vertical="center" shrinkToFit="1"/>
    </xf>
    <xf numFmtId="0" fontId="107" fillId="0" borderId="13" xfId="0" applyFont="1" applyFill="1" applyBorder="1" applyAlignment="1">
      <alignment vertical="center" textRotation="180" shrinkToFit="1"/>
    </xf>
    <xf numFmtId="0" fontId="188" fillId="0" borderId="13" xfId="0" applyFont="1" applyBorder="1" applyAlignment="1">
      <alignment horizontal="left" vertical="center" shrinkToFit="1"/>
    </xf>
    <xf numFmtId="0" fontId="188" fillId="0" borderId="77" xfId="0" applyFont="1" applyBorder="1" applyAlignment="1">
      <alignment horizontal="left" vertical="center" shrinkToFit="1"/>
    </xf>
    <xf numFmtId="0" fontId="3" fillId="0" borderId="138" xfId="0" applyFont="1" applyBorder="1">
      <alignment vertical="center"/>
    </xf>
    <xf numFmtId="0" fontId="28" fillId="0" borderId="13" xfId="0" applyFont="1" applyBorder="1" applyAlignment="1">
      <alignment horizontal="center"/>
    </xf>
    <xf numFmtId="0" fontId="28" fillId="0" borderId="13" xfId="0" applyFont="1" applyBorder="1" applyAlignment="1">
      <alignment horizontal="center" vertical="center"/>
    </xf>
    <xf numFmtId="0" fontId="188" fillId="0" borderId="13" xfId="0" applyFont="1" applyFill="1" applyBorder="1" applyAlignment="1">
      <alignment horizontal="left" vertical="center" shrinkToFit="1"/>
    </xf>
    <xf numFmtId="0" fontId="187" fillId="25" borderId="174" xfId="0" applyFont="1" applyFill="1" applyBorder="1" applyAlignment="1">
      <alignment horizontal="left" vertical="center" shrinkToFit="1"/>
    </xf>
    <xf numFmtId="0" fontId="107" fillId="25" borderId="13" xfId="0" applyFont="1" applyFill="1" applyBorder="1" applyAlignment="1">
      <alignment horizontal="left" vertical="center" shrinkToFit="1"/>
    </xf>
    <xf numFmtId="0" fontId="28" fillId="0" borderId="13" xfId="0" applyFont="1" applyBorder="1" applyAlignment="1">
      <alignment horizontal="center" vertical="center" shrinkToFit="1"/>
    </xf>
    <xf numFmtId="0" fontId="28" fillId="0" borderId="57" xfId="0" applyFont="1" applyBorder="1" applyAlignment="1">
      <alignment horizontal="center" vertical="center"/>
    </xf>
    <xf numFmtId="0" fontId="22" fillId="0" borderId="130" xfId="0" applyFont="1" applyBorder="1">
      <alignment vertical="center"/>
    </xf>
    <xf numFmtId="0" fontId="185" fillId="29" borderId="131" xfId="0" applyFont="1" applyFill="1" applyBorder="1" applyAlignment="1">
      <alignment horizontal="center" vertical="center" shrinkToFit="1"/>
    </xf>
    <xf numFmtId="0" fontId="27" fillId="29" borderId="139" xfId="0" applyFont="1" applyFill="1" applyBorder="1" applyAlignment="1">
      <alignment horizontal="center" vertical="center" shrinkToFit="1"/>
    </xf>
    <xf numFmtId="0" fontId="27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horizontal="right"/>
    </xf>
    <xf numFmtId="0" fontId="27" fillId="0" borderId="140" xfId="0" applyFont="1" applyBorder="1">
      <alignment vertical="center"/>
    </xf>
    <xf numFmtId="0" fontId="3" fillId="0" borderId="141" xfId="0" applyFont="1" applyBorder="1" applyAlignment="1">
      <alignment horizontal="center" vertical="center" shrinkToFit="1"/>
    </xf>
    <xf numFmtId="0" fontId="27" fillId="0" borderId="138" xfId="0" applyFont="1" applyBorder="1">
      <alignment vertical="center"/>
    </xf>
    <xf numFmtId="0" fontId="28" fillId="0" borderId="124" xfId="0" applyFont="1" applyFill="1" applyBorder="1" applyAlignment="1">
      <alignment horizontal="center"/>
    </xf>
    <xf numFmtId="0" fontId="28" fillId="0" borderId="123" xfId="0" applyFont="1" applyFill="1" applyBorder="1" applyAlignment="1">
      <alignment horizontal="center"/>
    </xf>
    <xf numFmtId="0" fontId="186" fillId="25" borderId="13" xfId="0" applyFont="1" applyFill="1" applyBorder="1" applyAlignment="1">
      <alignment horizontal="left" vertical="center" shrinkToFit="1"/>
    </xf>
    <xf numFmtId="0" fontId="108" fillId="25" borderId="13" xfId="0" applyFont="1" applyFill="1" applyBorder="1" applyAlignment="1">
      <alignment horizontal="left" vertical="center" shrinkToFit="1"/>
    </xf>
    <xf numFmtId="0" fontId="108" fillId="25" borderId="13" xfId="0" applyFont="1" applyFill="1" applyBorder="1" applyAlignment="1">
      <alignment vertical="center" textRotation="180" shrinkToFit="1"/>
    </xf>
    <xf numFmtId="0" fontId="185" fillId="25" borderId="13" xfId="0" applyFont="1" applyFill="1" applyBorder="1" applyAlignment="1">
      <alignment horizontal="left" vertical="center" shrinkToFit="1"/>
    </xf>
    <xf numFmtId="0" fontId="185" fillId="25" borderId="13" xfId="0" applyFont="1" applyFill="1" applyBorder="1" applyAlignment="1">
      <alignment vertical="center" textRotation="180" shrinkToFit="1"/>
    </xf>
    <xf numFmtId="0" fontId="27" fillId="25" borderId="15" xfId="0" applyFont="1" applyFill="1" applyBorder="1" applyAlignment="1">
      <alignment horizontal="left" vertical="center" shrinkToFit="1"/>
    </xf>
    <xf numFmtId="0" fontId="27" fillId="25" borderId="49" xfId="0" applyFont="1" applyFill="1" applyBorder="1" applyAlignment="1">
      <alignment vertical="center" textRotation="180" shrinkToFit="1"/>
    </xf>
    <xf numFmtId="0" fontId="27" fillId="25" borderId="38" xfId="0" applyFont="1" applyFill="1" applyBorder="1" applyAlignment="1">
      <alignment horizontal="left" vertical="center" shrinkToFit="1"/>
    </xf>
    <xf numFmtId="0" fontId="21" fillId="25" borderId="13" xfId="0" applyFont="1" applyFill="1" applyBorder="1" applyAlignment="1">
      <alignment horizontal="left" vertical="center" shrinkToFit="1"/>
    </xf>
    <xf numFmtId="0" fontId="21" fillId="0" borderId="13" xfId="0" applyFont="1" applyBorder="1" applyAlignment="1">
      <alignment horizontal="left" vertical="center" shrinkToFit="1"/>
    </xf>
    <xf numFmtId="0" fontId="21" fillId="0" borderId="13" xfId="0" applyFont="1" applyFill="1" applyBorder="1" applyAlignment="1">
      <alignment vertical="center" textRotation="180" shrinkToFit="1"/>
    </xf>
    <xf numFmtId="0" fontId="21" fillId="0" borderId="13" xfId="0" applyFont="1" applyFill="1" applyBorder="1" applyAlignment="1">
      <alignment horizontal="left" vertical="center" shrinkToFit="1"/>
    </xf>
    <xf numFmtId="0" fontId="27" fillId="0" borderId="13" xfId="0" applyFont="1" applyFill="1" applyBorder="1" applyAlignment="1">
      <alignment horizontal="left" vertical="center" shrinkToFit="1"/>
    </xf>
    <xf numFmtId="0" fontId="21" fillId="25" borderId="13" xfId="0" applyFont="1" applyFill="1" applyBorder="1" applyAlignment="1">
      <alignment vertical="center" textRotation="180" shrinkToFit="1"/>
    </xf>
    <xf numFmtId="0" fontId="185" fillId="0" borderId="15" xfId="0" applyFont="1" applyBorder="1" applyAlignment="1">
      <alignment horizontal="left" vertical="center" shrinkToFit="1"/>
    </xf>
    <xf numFmtId="0" fontId="185" fillId="25" borderId="49" xfId="0" applyFont="1" applyFill="1" applyBorder="1" applyAlignment="1">
      <alignment vertical="center" textRotation="180" shrinkToFit="1"/>
    </xf>
    <xf numFmtId="0" fontId="185" fillId="25" borderId="38" xfId="0" applyFont="1" applyFill="1" applyBorder="1" applyAlignment="1">
      <alignment horizontal="left" vertical="center" shrinkToFit="1"/>
    </xf>
    <xf numFmtId="0" fontId="27" fillId="25" borderId="49" xfId="0" applyFont="1" applyFill="1" applyBorder="1" applyAlignment="1">
      <alignment horizontal="left" vertical="center" shrinkToFit="1"/>
    </xf>
    <xf numFmtId="0" fontId="26" fillId="29" borderId="131" xfId="0" applyFont="1" applyFill="1" applyBorder="1" applyAlignment="1">
      <alignment horizontal="center" vertical="center" wrapText="1" shrinkToFit="1"/>
    </xf>
    <xf numFmtId="0" fontId="29" fillId="0" borderId="0" xfId="0" applyFont="1" applyBorder="1" applyAlignment="1">
      <alignment horizontal="center" vertical="center"/>
    </xf>
    <xf numFmtId="0" fontId="28" fillId="0" borderId="142" xfId="0" applyFont="1" applyBorder="1" applyAlignment="1">
      <alignment horizontal="center" vertical="center"/>
    </xf>
    <xf numFmtId="0" fontId="28" fillId="0" borderId="143" xfId="0" applyFont="1" applyBorder="1" applyAlignment="1">
      <alignment horizontal="center" vertical="center"/>
    </xf>
    <xf numFmtId="0" fontId="28" fillId="0" borderId="144" xfId="0" applyFont="1" applyBorder="1" applyAlignment="1">
      <alignment horizontal="center" vertical="center"/>
    </xf>
    <xf numFmtId="0" fontId="26" fillId="0" borderId="143" xfId="0" applyFont="1" applyFill="1" applyBorder="1" applyAlignment="1">
      <alignment horizontal="center" vertical="center"/>
    </xf>
    <xf numFmtId="0" fontId="26" fillId="0" borderId="143" xfId="0" applyFont="1" applyFill="1" applyBorder="1" applyAlignment="1">
      <alignment horizontal="center" vertical="center" shrinkToFit="1"/>
    </xf>
    <xf numFmtId="0" fontId="26" fillId="0" borderId="145" xfId="0" applyFont="1" applyFill="1" applyBorder="1" applyAlignment="1">
      <alignment horizontal="center" vertical="center"/>
    </xf>
    <xf numFmtId="0" fontId="26" fillId="0" borderId="145" xfId="0" applyFont="1" applyBorder="1" applyAlignment="1">
      <alignment vertical="center" textRotation="255"/>
    </xf>
    <xf numFmtId="0" fontId="28" fillId="0" borderId="146" xfId="0" applyFont="1" applyBorder="1" applyAlignment="1">
      <alignment horizontal="center" vertical="center" textRotation="255"/>
    </xf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>
      <alignment horizontal="left"/>
    </xf>
    <xf numFmtId="0" fontId="28" fillId="0" borderId="0" xfId="0" applyFont="1" applyBorder="1" applyAlignment="1">
      <alignment horizontal="right"/>
    </xf>
    <xf numFmtId="0" fontId="1" fillId="0" borderId="0" xfId="0" applyFont="1" applyFill="1" applyBorder="1" applyAlignment="1">
      <alignment horizontal="center" shrinkToFit="1"/>
    </xf>
    <xf numFmtId="0" fontId="3" fillId="0" borderId="0" xfId="0" applyFont="1" applyBorder="1" applyAlignment="1">
      <alignment horizontal="center" shrinkToFit="1"/>
    </xf>
    <xf numFmtId="0" fontId="110" fillId="0" borderId="0" xfId="0" applyFont="1" applyBorder="1" applyAlignment="1">
      <alignment horizontal="center" shrinkToFit="1"/>
    </xf>
    <xf numFmtId="0" fontId="110" fillId="0" borderId="0" xfId="0" applyFont="1" applyBorder="1" applyAlignment="1">
      <alignment horizontal="left"/>
    </xf>
    <xf numFmtId="0" fontId="108" fillId="0" borderId="0" xfId="0" applyFont="1" applyBorder="1" applyAlignment="1">
      <alignment horizontal="center" shrinkToFit="1"/>
    </xf>
    <xf numFmtId="0" fontId="28" fillId="0" borderId="0" xfId="0" applyFont="1" applyBorder="1" applyAlignment="1">
      <alignment horizontal="center" shrinkToFit="1"/>
    </xf>
    <xf numFmtId="0" fontId="28" fillId="0" borderId="0" xfId="0" applyFont="1" applyBorder="1" applyAlignment="1">
      <alignment horizontal="left" shrinkToFit="1"/>
    </xf>
    <xf numFmtId="0" fontId="96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left" shrinkToFit="1"/>
    </xf>
    <xf numFmtId="0" fontId="3" fillId="0" borderId="0" xfId="0" applyFont="1" applyBorder="1" applyAlignment="1">
      <alignment horizontal="left" vertical="center" shrinkToFit="1"/>
    </xf>
    <xf numFmtId="0" fontId="3" fillId="0" borderId="0" xfId="0" applyFont="1" applyBorder="1" applyAlignment="1">
      <alignment horizontal="right" vertical="top"/>
    </xf>
    <xf numFmtId="0" fontId="28" fillId="0" borderId="147" xfId="0" applyFont="1" applyBorder="1" applyAlignment="1">
      <alignment horizontal="center" vertical="center"/>
    </xf>
    <xf numFmtId="0" fontId="28" fillId="0" borderId="58" xfId="0" applyFont="1" applyBorder="1" applyAlignment="1">
      <alignment horizontal="left" vertical="center"/>
    </xf>
    <xf numFmtId="0" fontId="43" fillId="0" borderId="13" xfId="0" applyFont="1" applyBorder="1" applyAlignment="1">
      <alignment horizontal="left" vertical="center" shrinkToFit="1"/>
    </xf>
    <xf numFmtId="0" fontId="43" fillId="0" borderId="13" xfId="0" applyFont="1" applyFill="1" applyBorder="1" applyAlignment="1">
      <alignment vertical="center" textRotation="180" shrinkToFit="1"/>
    </xf>
    <xf numFmtId="0" fontId="43" fillId="0" borderId="13" xfId="0" applyFont="1" applyFill="1" applyBorder="1" applyAlignment="1">
      <alignment horizontal="left" vertical="center" shrinkToFit="1"/>
    </xf>
    <xf numFmtId="0" fontId="43" fillId="0" borderId="148" xfId="0" applyFont="1" applyBorder="1" applyAlignment="1">
      <alignment horizontal="left" vertical="center" shrinkToFit="1"/>
    </xf>
    <xf numFmtId="0" fontId="43" fillId="0" borderId="148" xfId="0" applyFont="1" applyFill="1" applyBorder="1" applyAlignment="1">
      <alignment vertical="center" textRotation="180" shrinkToFit="1"/>
    </xf>
    <xf numFmtId="0" fontId="28" fillId="0" borderId="149" xfId="0" applyFont="1" applyBorder="1" applyAlignment="1">
      <alignment horizontal="center" vertical="center"/>
    </xf>
    <xf numFmtId="0" fontId="187" fillId="25" borderId="175" xfId="0" applyFont="1" applyFill="1" applyBorder="1" applyAlignment="1">
      <alignment horizontal="left" vertical="center" shrinkToFit="1"/>
    </xf>
    <xf numFmtId="0" fontId="187" fillId="0" borderId="176" xfId="0" applyFont="1" applyFill="1" applyBorder="1" applyAlignment="1">
      <alignment horizontal="left" vertical="center" shrinkToFit="1"/>
    </xf>
    <xf numFmtId="0" fontId="43" fillId="25" borderId="13" xfId="0" applyFont="1" applyFill="1" applyBorder="1" applyAlignment="1">
      <alignment horizontal="left" vertical="center" wrapText="1" shrinkToFit="1"/>
    </xf>
    <xf numFmtId="0" fontId="28" fillId="25" borderId="149" xfId="0" applyFont="1" applyFill="1" applyBorder="1" applyAlignment="1">
      <alignment horizontal="center" vertical="center"/>
    </xf>
    <xf numFmtId="0" fontId="189" fillId="25" borderId="15" xfId="0" applyFont="1" applyFill="1" applyBorder="1" applyAlignment="1">
      <alignment horizontal="left" vertical="center" shrinkToFit="1"/>
    </xf>
    <xf numFmtId="0" fontId="189" fillId="25" borderId="49" xfId="0" applyFont="1" applyFill="1" applyBorder="1" applyAlignment="1">
      <alignment vertical="center" textRotation="180" shrinkToFit="1"/>
    </xf>
    <xf numFmtId="0" fontId="189" fillId="25" borderId="49" xfId="0" applyFont="1" applyFill="1" applyBorder="1" applyAlignment="1">
      <alignment horizontal="left" vertical="center" shrinkToFit="1"/>
    </xf>
    <xf numFmtId="0" fontId="187" fillId="25" borderId="13" xfId="0" applyFont="1" applyFill="1" applyBorder="1" applyAlignment="1">
      <alignment vertical="center" textRotation="180" shrinkToFit="1"/>
    </xf>
    <xf numFmtId="0" fontId="107" fillId="0" borderId="122" xfId="0" applyFont="1" applyBorder="1" applyAlignment="1">
      <alignment horizontal="left" vertical="center" shrinkToFit="1"/>
    </xf>
    <xf numFmtId="0" fontId="107" fillId="0" borderId="77" xfId="0" applyFont="1" applyBorder="1" applyAlignment="1">
      <alignment horizontal="left" vertical="center" shrinkToFit="1"/>
    </xf>
    <xf numFmtId="0" fontId="108" fillId="25" borderId="15" xfId="0" applyFont="1" applyFill="1" applyBorder="1" applyAlignment="1">
      <alignment horizontal="left" vertical="center" shrinkToFit="1"/>
    </xf>
    <xf numFmtId="0" fontId="108" fillId="25" borderId="49" xfId="0" applyFont="1" applyFill="1" applyBorder="1" applyAlignment="1">
      <alignment horizontal="left" vertical="center" shrinkToFit="1"/>
    </xf>
    <xf numFmtId="0" fontId="43" fillId="25" borderId="125" xfId="0" applyFont="1" applyFill="1" applyBorder="1" applyAlignment="1">
      <alignment horizontal="left" vertical="center" shrinkToFit="1"/>
    </xf>
    <xf numFmtId="0" fontId="107" fillId="25" borderId="125" xfId="0" applyFont="1" applyFill="1" applyBorder="1" applyAlignment="1">
      <alignment horizontal="left" vertical="center" shrinkToFit="1"/>
    </xf>
    <xf numFmtId="0" fontId="107" fillId="25" borderId="126" xfId="0" applyFont="1" applyFill="1" applyBorder="1" applyAlignment="1">
      <alignment horizontal="left" vertical="center" shrinkToFit="1"/>
    </xf>
    <xf numFmtId="0" fontId="107" fillId="25" borderId="150" xfId="0" applyFont="1" applyFill="1" applyBorder="1" applyAlignment="1">
      <alignment horizontal="left" vertical="center" shrinkToFit="1"/>
    </xf>
    <xf numFmtId="0" fontId="28" fillId="25" borderId="177" xfId="0" applyFont="1" applyFill="1" applyBorder="1" applyAlignment="1">
      <alignment horizontal="center" vertical="center"/>
    </xf>
    <xf numFmtId="0" fontId="28" fillId="25" borderId="121" xfId="0" applyFont="1" applyFill="1" applyBorder="1" applyAlignment="1">
      <alignment horizontal="center" vertical="center"/>
    </xf>
    <xf numFmtId="0" fontId="107" fillId="0" borderId="13" xfId="0" applyFont="1" applyFill="1" applyBorder="1" applyAlignment="1">
      <alignment horizontal="left" vertical="center" shrinkToFit="1"/>
    </xf>
    <xf numFmtId="0" fontId="187" fillId="0" borderId="13" xfId="0" applyFont="1" applyFill="1" applyBorder="1" applyAlignment="1">
      <alignment horizontal="left" vertical="center" shrinkToFit="1"/>
    </xf>
    <xf numFmtId="0" fontId="28" fillId="25" borderId="129" xfId="0" applyFont="1" applyFill="1" applyBorder="1" applyAlignment="1">
      <alignment horizontal="center" vertical="center"/>
    </xf>
    <xf numFmtId="0" fontId="21" fillId="29" borderId="131" xfId="0" applyFont="1" applyFill="1" applyBorder="1" applyAlignment="1">
      <alignment horizontal="center" vertical="center" shrinkToFit="1"/>
    </xf>
    <xf numFmtId="0" fontId="28" fillId="0" borderId="64" xfId="0" applyFont="1" applyBorder="1" applyAlignment="1">
      <alignment horizontal="left"/>
    </xf>
    <xf numFmtId="0" fontId="107" fillId="25" borderId="15" xfId="0" applyFont="1" applyFill="1" applyBorder="1" applyAlignment="1">
      <alignment horizontal="left" vertical="center" shrinkToFit="1"/>
    </xf>
    <xf numFmtId="0" fontId="107" fillId="25" borderId="49" xfId="0" applyFont="1" applyFill="1" applyBorder="1" applyAlignment="1">
      <alignment vertical="center" textRotation="180" shrinkToFit="1"/>
    </xf>
    <xf numFmtId="0" fontId="107" fillId="25" borderId="38" xfId="0" applyFont="1" applyFill="1" applyBorder="1" applyAlignment="1">
      <alignment horizontal="left" vertical="center" shrinkToFit="1"/>
    </xf>
    <xf numFmtId="0" fontId="108" fillId="25" borderId="49" xfId="0" applyFont="1" applyFill="1" applyBorder="1" applyAlignment="1">
      <alignment vertical="center" textRotation="180" shrinkToFit="1"/>
    </xf>
    <xf numFmtId="0" fontId="108" fillId="25" borderId="38" xfId="0" applyFont="1" applyFill="1" applyBorder="1" applyAlignment="1">
      <alignment horizontal="left" vertical="center" shrinkToFit="1"/>
    </xf>
    <xf numFmtId="0" fontId="28" fillId="25" borderId="121" xfId="0" applyFont="1" applyFill="1" applyBorder="1" applyAlignment="1">
      <alignment horizontal="center"/>
    </xf>
    <xf numFmtId="0" fontId="27" fillId="29" borderId="64" xfId="0" applyFont="1" applyFill="1" applyBorder="1" applyAlignment="1">
      <alignment horizontal="center" vertical="center" shrinkToFit="1"/>
    </xf>
    <xf numFmtId="0" fontId="21" fillId="0" borderId="15" xfId="0" applyFont="1" applyBorder="1" applyAlignment="1">
      <alignment horizontal="left" vertical="center" shrinkToFit="1"/>
    </xf>
    <xf numFmtId="0" fontId="21" fillId="0" borderId="117" xfId="0" applyFont="1" applyFill="1" applyBorder="1" applyAlignment="1">
      <alignment vertical="center" textRotation="180" shrinkToFit="1"/>
    </xf>
    <xf numFmtId="0" fontId="21" fillId="0" borderId="38" xfId="0" applyFont="1" applyFill="1" applyBorder="1" applyAlignment="1">
      <alignment horizontal="left" vertical="center" shrinkToFit="1"/>
    </xf>
    <xf numFmtId="0" fontId="186" fillId="25" borderId="38" xfId="0" applyFont="1" applyFill="1" applyBorder="1" applyAlignment="1">
      <alignment horizontal="left" vertical="center" shrinkToFit="1"/>
    </xf>
    <xf numFmtId="0" fontId="187" fillId="0" borderId="15" xfId="0" applyFont="1" applyBorder="1" applyAlignment="1">
      <alignment horizontal="left" vertical="center" shrinkToFit="1"/>
    </xf>
    <xf numFmtId="0" fontId="187" fillId="25" borderId="49" xfId="0" applyFont="1" applyFill="1" applyBorder="1" applyAlignment="1">
      <alignment vertical="center" textRotation="180" shrinkToFit="1"/>
    </xf>
    <xf numFmtId="0" fontId="189" fillId="0" borderId="13" xfId="0" applyFont="1" applyBorder="1" applyAlignment="1">
      <alignment horizontal="left" vertical="center" shrinkToFit="1"/>
    </xf>
    <xf numFmtId="0" fontId="28" fillId="0" borderId="121" xfId="0" applyFont="1" applyBorder="1" applyAlignment="1">
      <alignment horizontal="center" vertical="center"/>
    </xf>
    <xf numFmtId="0" fontId="28" fillId="0" borderId="129" xfId="0" applyFont="1" applyBorder="1" applyAlignment="1">
      <alignment horizontal="center" vertical="center"/>
    </xf>
    <xf numFmtId="0" fontId="26" fillId="29" borderId="132" xfId="0" applyFont="1" applyFill="1" applyBorder="1" applyAlignment="1">
      <alignment horizontal="center" vertical="center" wrapText="1" shrinkToFit="1"/>
    </xf>
    <xf numFmtId="0" fontId="26" fillId="0" borderId="151" xfId="0" applyFont="1" applyFill="1" applyBorder="1" applyAlignment="1">
      <alignment horizontal="center" vertical="center" shrinkToFit="1"/>
    </xf>
    <xf numFmtId="0" fontId="26" fillId="0" borderId="143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/>
    </xf>
    <xf numFmtId="0" fontId="28" fillId="0" borderId="152" xfId="0" applyFont="1" applyBorder="1" applyAlignment="1">
      <alignment horizontal="center" vertical="center"/>
    </xf>
    <xf numFmtId="0" fontId="28" fillId="0" borderId="148" xfId="0" applyFont="1" applyBorder="1" applyAlignment="1">
      <alignment horizontal="left" vertical="center"/>
    </xf>
    <xf numFmtId="0" fontId="28" fillId="0" borderId="153" xfId="0" applyFont="1" applyBorder="1" applyAlignment="1">
      <alignment horizontal="right"/>
    </xf>
    <xf numFmtId="0" fontId="21" fillId="0" borderId="148" xfId="0" applyFont="1" applyBorder="1" applyAlignment="1">
      <alignment horizontal="left" vertical="center" shrinkToFit="1"/>
    </xf>
    <xf numFmtId="0" fontId="21" fillId="0" borderId="148" xfId="0" applyFont="1" applyFill="1" applyBorder="1" applyAlignment="1">
      <alignment vertical="center" textRotation="180" shrinkToFit="1"/>
    </xf>
    <xf numFmtId="0" fontId="27" fillId="25" borderId="58" xfId="0" applyFont="1" applyFill="1" applyBorder="1" applyAlignment="1">
      <alignment vertical="center" textRotation="180" shrinkToFit="1"/>
    </xf>
    <xf numFmtId="0" fontId="1" fillId="0" borderId="0" xfId="0" applyFont="1" applyBorder="1" applyAlignment="1">
      <alignment horizontal="right"/>
    </xf>
    <xf numFmtId="0" fontId="1" fillId="0" borderId="120" xfId="0" applyFont="1" applyFill="1" applyBorder="1" applyAlignment="1">
      <alignment horizontal="center" vertical="center" shrinkToFit="1"/>
    </xf>
    <xf numFmtId="0" fontId="43" fillId="0" borderId="15" xfId="0" applyFont="1" applyBorder="1" applyAlignment="1">
      <alignment horizontal="left" vertical="center" shrinkToFit="1"/>
    </xf>
    <xf numFmtId="0" fontId="43" fillId="0" borderId="49" xfId="0" applyFont="1" applyFill="1" applyBorder="1" applyAlignment="1">
      <alignment vertical="center" textRotation="180" shrinkToFit="1"/>
    </xf>
    <xf numFmtId="0" fontId="43" fillId="0" borderId="38" xfId="0" applyFont="1" applyBorder="1" applyAlignment="1">
      <alignment horizontal="left" vertical="center" shrinkToFit="1"/>
    </xf>
    <xf numFmtId="0" fontId="1" fillId="0" borderId="24" xfId="0" applyFont="1" applyBorder="1">
      <alignment vertical="center"/>
    </xf>
    <xf numFmtId="0" fontId="43" fillId="30" borderId="13" xfId="0" applyFont="1" applyFill="1" applyBorder="1" applyAlignment="1">
      <alignment horizontal="left" vertical="center" shrinkToFit="1"/>
    </xf>
    <xf numFmtId="0" fontId="22" fillId="0" borderId="124" xfId="0" applyFont="1" applyBorder="1" applyAlignment="1">
      <alignment horizontal="center"/>
    </xf>
    <xf numFmtId="0" fontId="189" fillId="25" borderId="13" xfId="0" applyFont="1" applyFill="1" applyBorder="1" applyAlignment="1">
      <alignment horizontal="left" vertical="center" shrinkToFit="1"/>
    </xf>
    <xf numFmtId="0" fontId="107" fillId="25" borderId="178" xfId="0" applyFont="1" applyFill="1" applyBorder="1" applyAlignment="1">
      <alignment horizontal="left" vertical="center" shrinkToFit="1"/>
    </xf>
    <xf numFmtId="0" fontId="187" fillId="25" borderId="125" xfId="0" applyFont="1" applyFill="1" applyBorder="1" applyAlignment="1">
      <alignment horizontal="left" vertical="center" shrinkToFit="1"/>
    </xf>
    <xf numFmtId="0" fontId="187" fillId="25" borderId="126" xfId="0" applyFont="1" applyFill="1" applyBorder="1" applyAlignment="1">
      <alignment horizontal="left" vertical="center" shrinkToFit="1"/>
    </xf>
    <xf numFmtId="0" fontId="28" fillId="25" borderId="154" xfId="0" applyFont="1" applyFill="1" applyBorder="1" applyAlignment="1">
      <alignment horizontal="center" vertical="center"/>
    </xf>
    <xf numFmtId="0" fontId="21" fillId="29" borderId="137" xfId="0" applyFont="1" applyFill="1" applyBorder="1" applyAlignment="1">
      <alignment horizontal="center" vertical="center" shrinkToFit="1"/>
    </xf>
    <xf numFmtId="0" fontId="22" fillId="0" borderId="123" xfId="0" applyFont="1" applyBorder="1" applyAlignment="1">
      <alignment horizontal="center"/>
    </xf>
    <xf numFmtId="0" fontId="188" fillId="25" borderId="15" xfId="0" applyFont="1" applyFill="1" applyBorder="1" applyAlignment="1">
      <alignment horizontal="left" vertical="center" shrinkToFit="1"/>
    </xf>
    <xf numFmtId="0" fontId="1" fillId="0" borderId="15" xfId="0" applyFont="1" applyBorder="1" applyAlignment="1">
      <alignment horizontal="right"/>
    </xf>
    <xf numFmtId="0" fontId="1" fillId="0" borderId="124" xfId="0" applyFont="1" applyFill="1" applyBorder="1" applyAlignment="1">
      <alignment horizontal="center" vertical="center" shrinkToFit="1"/>
    </xf>
    <xf numFmtId="0" fontId="107" fillId="0" borderId="15" xfId="0" applyFont="1" applyFill="1" applyBorder="1" applyAlignment="1">
      <alignment horizontal="left" vertical="center" shrinkToFit="1"/>
    </xf>
    <xf numFmtId="0" fontId="107" fillId="0" borderId="49" xfId="0" applyFont="1" applyFill="1" applyBorder="1" applyAlignment="1">
      <alignment horizontal="left" vertical="center" shrinkToFit="1"/>
    </xf>
    <xf numFmtId="0" fontId="187" fillId="0" borderId="38" xfId="0" applyFont="1" applyFill="1" applyBorder="1" applyAlignment="1">
      <alignment horizontal="left" vertical="center" shrinkToFit="1"/>
    </xf>
    <xf numFmtId="0" fontId="1" fillId="0" borderId="138" xfId="0" applyFont="1" applyBorder="1">
      <alignment vertical="center"/>
    </xf>
    <xf numFmtId="0" fontId="21" fillId="0" borderId="140" xfId="0" applyFont="1" applyBorder="1">
      <alignment vertical="center"/>
    </xf>
    <xf numFmtId="0" fontId="1" fillId="0" borderId="141" xfId="0" applyFont="1" applyBorder="1" applyAlignment="1">
      <alignment horizontal="center" vertical="center" shrinkToFit="1"/>
    </xf>
    <xf numFmtId="0" fontId="21" fillId="0" borderId="138" xfId="0" applyFont="1" applyBorder="1">
      <alignment vertical="center"/>
    </xf>
    <xf numFmtId="0" fontId="22" fillId="0" borderId="124" xfId="0" applyFont="1" applyFill="1" applyBorder="1" applyAlignment="1">
      <alignment horizontal="center"/>
    </xf>
    <xf numFmtId="0" fontId="22" fillId="0" borderId="123" xfId="0" applyFont="1" applyFill="1" applyBorder="1" applyAlignment="1">
      <alignment horizontal="center"/>
    </xf>
    <xf numFmtId="0" fontId="187" fillId="25" borderId="179" xfId="0" applyFont="1" applyFill="1" applyBorder="1" applyAlignment="1">
      <alignment horizontal="left" vertical="center" shrinkToFit="1"/>
    </xf>
    <xf numFmtId="0" fontId="187" fillId="25" borderId="179" xfId="0" applyFont="1" applyFill="1" applyBorder="1" applyAlignment="1">
      <alignment vertical="center" textRotation="180" shrinkToFit="1"/>
    </xf>
    <xf numFmtId="0" fontId="187" fillId="0" borderId="179" xfId="0" applyFont="1" applyBorder="1" applyAlignment="1">
      <alignment horizontal="left" vertical="center" shrinkToFit="1"/>
    </xf>
    <xf numFmtId="0" fontId="187" fillId="0" borderId="179" xfId="0" applyFont="1" applyFill="1" applyBorder="1" applyAlignment="1">
      <alignment vertical="center" textRotation="180" shrinkToFit="1"/>
    </xf>
    <xf numFmtId="0" fontId="187" fillId="0" borderId="179" xfId="0" applyFont="1" applyFill="1" applyBorder="1" applyAlignment="1">
      <alignment horizontal="left" vertical="center" shrinkToFit="1"/>
    </xf>
    <xf numFmtId="0" fontId="43" fillId="0" borderId="49" xfId="0" applyFont="1" applyBorder="1" applyAlignment="1">
      <alignment vertical="center" shrinkToFit="1"/>
    </xf>
    <xf numFmtId="0" fontId="43" fillId="25" borderId="49" xfId="0" applyFont="1" applyFill="1" applyBorder="1" applyAlignment="1">
      <alignment vertical="center" textRotation="180" shrinkToFit="1"/>
    </xf>
    <xf numFmtId="0" fontId="43" fillId="25" borderId="57" xfId="0" applyFont="1" applyFill="1" applyBorder="1" applyAlignment="1">
      <alignment horizontal="left" vertical="center" shrinkToFit="1"/>
    </xf>
    <xf numFmtId="0" fontId="43" fillId="25" borderId="155" xfId="0" applyFont="1" applyFill="1" applyBorder="1" applyAlignment="1">
      <alignment horizontal="left" vertical="center" shrinkToFit="1"/>
    </xf>
    <xf numFmtId="0" fontId="185" fillId="25" borderId="15" xfId="0" applyFont="1" applyFill="1" applyBorder="1" applyAlignment="1">
      <alignment horizontal="left" vertical="center" shrinkToFit="1"/>
    </xf>
    <xf numFmtId="0" fontId="185" fillId="25" borderId="49" xfId="0" applyFont="1" applyFill="1" applyBorder="1" applyAlignment="1">
      <alignment horizontal="left" vertical="center" shrinkToFit="1"/>
    </xf>
    <xf numFmtId="0" fontId="107" fillId="0" borderId="175" xfId="0" applyFont="1" applyBorder="1" applyAlignment="1">
      <alignment horizontal="left" vertical="center" shrinkToFit="1"/>
    </xf>
    <xf numFmtId="0" fontId="188" fillId="25" borderId="38" xfId="0" applyFont="1" applyFill="1" applyBorder="1" applyAlignment="1">
      <alignment horizontal="left" vertical="center" shrinkToFit="1"/>
    </xf>
    <xf numFmtId="0" fontId="188" fillId="0" borderId="15" xfId="0" applyFont="1" applyFill="1" applyBorder="1" applyAlignment="1">
      <alignment horizontal="left" vertical="center" shrinkToFit="1"/>
    </xf>
    <xf numFmtId="0" fontId="188" fillId="0" borderId="49" xfId="0" applyFont="1" applyFill="1" applyBorder="1" applyAlignment="1">
      <alignment horizontal="left" vertical="center" shrinkToFit="1"/>
    </xf>
    <xf numFmtId="0" fontId="43" fillId="0" borderId="0" xfId="0" applyFont="1" applyAlignment="1">
      <alignment horizontal="left" vertical="center"/>
    </xf>
    <xf numFmtId="0" fontId="107" fillId="0" borderId="56" xfId="0" applyFont="1" applyFill="1" applyBorder="1" applyAlignment="1">
      <alignment horizontal="left" vertical="center" shrinkToFit="1"/>
    </xf>
    <xf numFmtId="0" fontId="187" fillId="25" borderId="15" xfId="0" applyFont="1" applyFill="1" applyBorder="1" applyAlignment="1">
      <alignment horizontal="left" vertical="center" shrinkToFit="1"/>
    </xf>
    <xf numFmtId="0" fontId="1" fillId="0" borderId="0" xfId="0" applyFont="1" applyBorder="1" applyAlignment="1">
      <alignment horizontal="right" vertical="top"/>
    </xf>
    <xf numFmtId="0" fontId="22" fillId="0" borderId="152" xfId="0" applyFont="1" applyBorder="1" applyAlignment="1">
      <alignment horizontal="center" vertical="center"/>
    </xf>
    <xf numFmtId="0" fontId="22" fillId="0" borderId="153" xfId="0" applyFont="1" applyBorder="1" applyAlignment="1">
      <alignment horizontal="right"/>
    </xf>
    <xf numFmtId="0" fontId="21" fillId="0" borderId="140" xfId="0" applyFont="1" applyBorder="1" applyAlignment="1">
      <alignment horizontal="left" vertical="center" shrinkToFit="1"/>
    </xf>
    <xf numFmtId="0" fontId="21" fillId="25" borderId="118" xfId="0" applyFont="1" applyFill="1" applyBorder="1" applyAlignment="1">
      <alignment horizontal="left" vertical="center" shrinkToFit="1"/>
    </xf>
    <xf numFmtId="0" fontId="21" fillId="25" borderId="58" xfId="0" applyFont="1" applyFill="1" applyBorder="1" applyAlignment="1">
      <alignment horizontal="left" vertical="center" shrinkToFit="1"/>
    </xf>
    <xf numFmtId="0" fontId="21" fillId="25" borderId="119" xfId="0" applyFont="1" applyFill="1" applyBorder="1" applyAlignment="1">
      <alignment horizontal="left" vertical="center" shrinkToFit="1"/>
    </xf>
    <xf numFmtId="0" fontId="22" fillId="0" borderId="149" xfId="0" applyFont="1" applyBorder="1" applyAlignment="1">
      <alignment horizontal="center" vertical="center"/>
    </xf>
    <xf numFmtId="0" fontId="96" fillId="25" borderId="13" xfId="0" applyFont="1" applyFill="1" applyBorder="1" applyAlignment="1">
      <alignment horizontal="left" vertical="center" shrinkToFit="1"/>
    </xf>
    <xf numFmtId="0" fontId="96" fillId="25" borderId="13" xfId="0" applyFont="1" applyFill="1" applyBorder="1" applyAlignment="1">
      <alignment vertical="center" textRotation="180" shrinkToFit="1"/>
    </xf>
    <xf numFmtId="0" fontId="27" fillId="25" borderId="122" xfId="0" applyFont="1" applyFill="1" applyBorder="1" applyAlignment="1">
      <alignment horizontal="left" vertical="center" shrinkToFit="1"/>
    </xf>
    <xf numFmtId="0" fontId="22" fillId="25" borderId="149" xfId="0" applyFont="1" applyFill="1" applyBorder="1" applyAlignment="1">
      <alignment horizontal="center" vertical="center"/>
    </xf>
    <xf numFmtId="0" fontId="107" fillId="25" borderId="13" xfId="0" applyFont="1" applyFill="1" applyBorder="1" applyAlignment="1">
      <alignment horizontal="left" vertical="center" wrapText="1" shrinkToFit="1"/>
    </xf>
    <xf numFmtId="0" fontId="188" fillId="25" borderId="77" xfId="0" applyFont="1" applyFill="1" applyBorder="1" applyAlignment="1">
      <alignment horizontal="left" vertical="center" shrinkToFit="1"/>
    </xf>
    <xf numFmtId="0" fontId="188" fillId="0" borderId="15" xfId="0" applyFont="1" applyBorder="1" applyAlignment="1">
      <alignment horizontal="left" vertical="center" shrinkToFit="1"/>
    </xf>
    <xf numFmtId="0" fontId="43" fillId="25" borderId="77" xfId="0" applyFont="1" applyFill="1" applyBorder="1" applyAlignment="1">
      <alignment horizontal="left" vertical="center" shrinkToFit="1"/>
    </xf>
    <xf numFmtId="0" fontId="190" fillId="25" borderId="13" xfId="0" applyFont="1" applyFill="1" applyBorder="1" applyAlignment="1">
      <alignment vertical="center" textRotation="180" shrinkToFit="1"/>
    </xf>
    <xf numFmtId="0" fontId="108" fillId="0" borderId="13" xfId="0" applyFont="1" applyFill="1" applyBorder="1" applyAlignment="1">
      <alignment vertical="center" textRotation="180" shrinkToFit="1"/>
    </xf>
    <xf numFmtId="0" fontId="108" fillId="0" borderId="13" xfId="0" applyFont="1" applyBorder="1" applyAlignment="1">
      <alignment horizontal="left" vertical="center" shrinkToFi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108" fillId="0" borderId="13" xfId="0" applyFont="1" applyFill="1" applyBorder="1" applyAlignment="1">
      <alignment horizontal="left" vertical="center" shrinkToFit="1"/>
    </xf>
    <xf numFmtId="0" fontId="22" fillId="25" borderId="154" xfId="0" applyFont="1" applyFill="1" applyBorder="1" applyAlignment="1">
      <alignment horizontal="center" vertical="center"/>
    </xf>
    <xf numFmtId="0" fontId="186" fillId="25" borderId="15" xfId="0" applyFont="1" applyFill="1" applyBorder="1" applyAlignment="1">
      <alignment horizontal="left" vertical="center" shrinkToFit="1"/>
    </xf>
    <xf numFmtId="0" fontId="21" fillId="0" borderId="122" xfId="0" applyFont="1" applyBorder="1" applyAlignment="1">
      <alignment horizontal="left" vertical="center" shrinkToFit="1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right"/>
    </xf>
    <xf numFmtId="0" fontId="186" fillId="0" borderId="13" xfId="0" applyFont="1" applyBorder="1" applyAlignment="1">
      <alignment horizontal="left" vertical="center" shrinkToFit="1"/>
    </xf>
    <xf numFmtId="0" fontId="107" fillId="25" borderId="77" xfId="0" applyFont="1" applyFill="1" applyBorder="1" applyAlignment="1">
      <alignment horizontal="left" vertical="center" shrinkToFit="1"/>
    </xf>
    <xf numFmtId="0" fontId="107" fillId="25" borderId="180" xfId="0" applyFont="1" applyFill="1" applyBorder="1" applyAlignment="1">
      <alignment horizontal="left" vertical="center" shrinkToFit="1"/>
    </xf>
    <xf numFmtId="0" fontId="22" fillId="25" borderId="121" xfId="0" applyFont="1" applyFill="1" applyBorder="1" applyAlignment="1">
      <alignment horizontal="center"/>
    </xf>
    <xf numFmtId="0" fontId="43" fillId="0" borderId="0" xfId="0" applyFont="1" applyBorder="1" applyAlignment="1">
      <alignment horizontal="left" vertical="center"/>
    </xf>
    <xf numFmtId="0" fontId="43" fillId="0" borderId="180" xfId="0" applyFont="1" applyBorder="1" applyAlignment="1">
      <alignment horizontal="left" vertical="center" shrinkToFit="1"/>
    </xf>
    <xf numFmtId="0" fontId="43" fillId="0" borderId="180" xfId="0" applyFont="1" applyBorder="1" applyAlignment="1">
      <alignment vertical="center" shrinkToFit="1"/>
    </xf>
    <xf numFmtId="0" fontId="107" fillId="25" borderId="49" xfId="0" applyFont="1" applyFill="1" applyBorder="1" applyAlignment="1">
      <alignment horizontal="left" vertical="center" shrinkToFit="1"/>
    </xf>
    <xf numFmtId="0" fontId="107" fillId="25" borderId="57" xfId="0" applyFont="1" applyFill="1" applyBorder="1" applyAlignment="1">
      <alignment horizontal="left" vertical="center" shrinkToFit="1"/>
    </xf>
    <xf numFmtId="0" fontId="107" fillId="0" borderId="57" xfId="0" applyFont="1" applyFill="1" applyBorder="1" applyAlignment="1">
      <alignment horizontal="left" vertical="center" shrinkToFit="1"/>
    </xf>
    <xf numFmtId="0" fontId="22" fillId="0" borderId="129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2" fillId="0" borderId="142" xfId="0" applyFont="1" applyBorder="1" applyAlignment="1">
      <alignment horizontal="center" vertical="center"/>
    </xf>
    <xf numFmtId="0" fontId="22" fillId="0" borderId="144" xfId="0" applyFont="1" applyBorder="1" applyAlignment="1">
      <alignment horizontal="center" vertical="center"/>
    </xf>
    <xf numFmtId="0" fontId="23" fillId="0" borderId="143" xfId="0" applyFont="1" applyFill="1" applyBorder="1" applyAlignment="1">
      <alignment horizontal="center" vertical="center"/>
    </xf>
    <xf numFmtId="0" fontId="23" fillId="0" borderId="145" xfId="0" applyFont="1" applyFill="1" applyBorder="1" applyAlignment="1">
      <alignment horizontal="center" vertical="center"/>
    </xf>
    <xf numFmtId="0" fontId="23" fillId="0" borderId="143" xfId="0" applyFont="1" applyFill="1" applyBorder="1" applyAlignment="1">
      <alignment horizontal="center" vertical="center" wrapText="1"/>
    </xf>
    <xf numFmtId="0" fontId="23" fillId="0" borderId="145" xfId="0" applyFont="1" applyBorder="1" applyAlignment="1">
      <alignment vertical="center" textRotation="255"/>
    </xf>
    <xf numFmtId="0" fontId="22" fillId="0" borderId="146" xfId="0" applyFont="1" applyBorder="1" applyAlignment="1">
      <alignment horizontal="center" vertical="center" textRotation="255"/>
    </xf>
    <xf numFmtId="0" fontId="22" fillId="0" borderId="0" xfId="0" applyFont="1" applyBorder="1" applyAlignment="1">
      <alignment horizontal="center"/>
    </xf>
    <xf numFmtId="0" fontId="22" fillId="0" borderId="0" xfId="0" applyFont="1" applyBorder="1" applyAlignment="1">
      <alignment horizontal="right"/>
    </xf>
    <xf numFmtId="0" fontId="1" fillId="0" borderId="0" xfId="0" applyFont="1" applyBorder="1" applyAlignment="1">
      <alignment horizontal="center" shrinkToFit="1"/>
    </xf>
    <xf numFmtId="0" fontId="1" fillId="0" borderId="0" xfId="0" applyFont="1" applyBorder="1" applyAlignment="1">
      <alignment horizontal="left"/>
    </xf>
    <xf numFmtId="0" fontId="96" fillId="0" borderId="0" xfId="0" applyFont="1" applyBorder="1" applyAlignment="1">
      <alignment horizontal="center" shrinkToFit="1"/>
    </xf>
    <xf numFmtId="0" fontId="22" fillId="0" borderId="0" xfId="0" applyFont="1" applyBorder="1" applyAlignment="1">
      <alignment horizontal="center" shrinkToFit="1"/>
    </xf>
    <xf numFmtId="0" fontId="21" fillId="0" borderId="0" xfId="0" applyFont="1" applyBorder="1" applyAlignment="1">
      <alignment horizontal="left" shrinkToFit="1"/>
    </xf>
    <xf numFmtId="0" fontId="188" fillId="25" borderId="49" xfId="0" applyFont="1" applyFill="1" applyBorder="1" applyAlignment="1">
      <alignment horizontal="left" vertical="center" shrinkToFit="1"/>
    </xf>
    <xf numFmtId="0" fontId="43" fillId="25" borderId="13" xfId="0" applyFont="1" applyFill="1" applyBorder="1" applyAlignment="1">
      <alignment horizontal="left" shrinkToFit="1"/>
    </xf>
    <xf numFmtId="0" fontId="188" fillId="0" borderId="13" xfId="0" applyFont="1" applyFill="1" applyBorder="1" applyAlignment="1">
      <alignment vertical="center" textRotation="180" shrinkToFit="1"/>
    </xf>
    <xf numFmtId="0" fontId="21" fillId="29" borderId="64" xfId="0" applyFont="1" applyFill="1" applyBorder="1" applyAlignment="1">
      <alignment horizontal="center" vertical="center" shrinkToFit="1"/>
    </xf>
    <xf numFmtId="0" fontId="27" fillId="0" borderId="15" xfId="0" applyFont="1" applyBorder="1" applyAlignment="1">
      <alignment horizontal="left" vertical="center" shrinkToFit="1"/>
    </xf>
    <xf numFmtId="0" fontId="27" fillId="0" borderId="38" xfId="0" applyFont="1" applyBorder="1" applyAlignment="1">
      <alignment horizontal="left" vertical="center" shrinkToFit="1"/>
    </xf>
    <xf numFmtId="0" fontId="107" fillId="0" borderId="49" xfId="0" applyFont="1" applyFill="1" applyBorder="1" applyAlignment="1">
      <alignment vertical="center" textRotation="180" shrinkToFit="1"/>
    </xf>
    <xf numFmtId="0" fontId="188" fillId="0" borderId="38" xfId="0" applyFont="1" applyBorder="1" applyAlignment="1">
      <alignment horizontal="left" vertical="center" shrinkToFit="1"/>
    </xf>
    <xf numFmtId="0" fontId="107" fillId="0" borderId="15" xfId="0" applyFont="1" applyBorder="1" applyAlignment="1">
      <alignment horizontal="left" vertical="center" shrinkToFit="1"/>
    </xf>
    <xf numFmtId="0" fontId="107" fillId="0" borderId="0" xfId="0" applyFont="1">
      <alignment vertical="center"/>
    </xf>
    <xf numFmtId="0" fontId="107" fillId="0" borderId="49" xfId="0" applyFont="1" applyBorder="1" applyAlignment="1">
      <alignment vertical="center" shrinkToFit="1"/>
    </xf>
    <xf numFmtId="207" fontId="98" fillId="31" borderId="84" xfId="0" applyNumberFormat="1" applyFont="1" applyFill="1" applyBorder="1" applyAlignment="1">
      <alignment horizontal="center" vertical="center" wrapText="1"/>
    </xf>
    <xf numFmtId="0" fontId="191" fillId="25" borderId="117" xfId="0" applyFont="1" applyFill="1" applyBorder="1" applyAlignment="1">
      <alignment horizontal="center" vertical="center" shrinkToFit="1"/>
    </xf>
    <xf numFmtId="207" fontId="98" fillId="31" borderId="117" xfId="0" applyNumberFormat="1" applyFont="1" applyFill="1" applyBorder="1" applyAlignment="1">
      <alignment horizontal="center" vertical="center" wrapText="1"/>
    </xf>
    <xf numFmtId="0" fontId="191" fillId="25" borderId="181" xfId="0" applyFont="1" applyFill="1" applyBorder="1" applyAlignment="1">
      <alignment horizontal="center" vertical="center" shrinkToFit="1"/>
    </xf>
    <xf numFmtId="0" fontId="191" fillId="25" borderId="182" xfId="0" applyFont="1" applyFill="1" applyBorder="1" applyAlignment="1">
      <alignment horizontal="center" vertical="center"/>
    </xf>
    <xf numFmtId="0" fontId="191" fillId="25" borderId="183" xfId="0" applyFont="1" applyFill="1" applyBorder="1" applyAlignment="1">
      <alignment horizontal="center" vertical="center" shrinkToFit="1"/>
    </xf>
    <xf numFmtId="0" fontId="191" fillId="25" borderId="182" xfId="0" applyFont="1" applyFill="1" applyBorder="1" applyAlignment="1">
      <alignment horizontal="center" vertical="center" shrinkToFit="1"/>
    </xf>
    <xf numFmtId="0" fontId="191" fillId="25" borderId="184" xfId="0" applyFont="1" applyFill="1" applyBorder="1" applyAlignment="1">
      <alignment horizontal="center" vertical="center"/>
    </xf>
    <xf numFmtId="0" fontId="191" fillId="25" borderId="185" xfId="0" applyFont="1" applyFill="1" applyBorder="1" applyAlignment="1">
      <alignment horizontal="center" vertical="center"/>
    </xf>
    <xf numFmtId="0" fontId="191" fillId="25" borderId="186" xfId="0" applyFont="1" applyFill="1" applyBorder="1" applyAlignment="1">
      <alignment horizontal="center" vertical="center"/>
    </xf>
    <xf numFmtId="0" fontId="191" fillId="25" borderId="157" xfId="0" applyFont="1" applyFill="1" applyBorder="1" applyAlignment="1">
      <alignment horizontal="center" vertical="center" shrinkToFit="1"/>
    </xf>
    <xf numFmtId="0" fontId="191" fillId="25" borderId="186" xfId="0" applyFont="1" applyFill="1" applyBorder="1" applyAlignment="1">
      <alignment horizontal="center" vertical="center" shrinkToFit="1"/>
    </xf>
    <xf numFmtId="207" fontId="193" fillId="25" borderId="51" xfId="0" applyNumberFormat="1" applyFont="1" applyFill="1" applyBorder="1" applyAlignment="1">
      <alignment horizontal="center" vertical="center" wrapText="1"/>
    </xf>
    <xf numFmtId="207" fontId="98" fillId="25" borderId="42" xfId="0" applyNumberFormat="1" applyFont="1" applyFill="1" applyBorder="1" applyAlignment="1">
      <alignment horizontal="center" vertical="center" wrapText="1"/>
    </xf>
    <xf numFmtId="207" fontId="98" fillId="25" borderId="112" xfId="0" applyNumberFormat="1" applyFont="1" applyFill="1" applyBorder="1" applyAlignment="1">
      <alignment horizontal="center" vertical="center" wrapText="1"/>
    </xf>
    <xf numFmtId="207" fontId="98" fillId="25" borderId="46" xfId="0" applyNumberFormat="1" applyFont="1" applyFill="1" applyBorder="1" applyAlignment="1">
      <alignment horizontal="center" vertical="center" wrapText="1"/>
    </xf>
    <xf numFmtId="207" fontId="98" fillId="25" borderId="0" xfId="0" applyNumberFormat="1" applyFont="1" applyFill="1" applyBorder="1" applyAlignment="1">
      <alignment horizontal="center" vertical="center" wrapText="1"/>
    </xf>
    <xf numFmtId="207" fontId="98" fillId="25" borderId="14" xfId="0" applyNumberFormat="1" applyFont="1" applyFill="1" applyBorder="1" applyAlignment="1">
      <alignment horizontal="center" vertical="center" wrapText="1"/>
    </xf>
    <xf numFmtId="207" fontId="98" fillId="25" borderId="156" xfId="0" applyNumberFormat="1" applyFont="1" applyFill="1" applyBorder="1" applyAlignment="1">
      <alignment horizontal="center" vertical="center" wrapText="1"/>
    </xf>
    <xf numFmtId="207" fontId="98" fillId="25" borderId="85" xfId="0" applyNumberFormat="1" applyFont="1" applyFill="1" applyBorder="1" applyAlignment="1">
      <alignment horizontal="center" vertical="center" wrapText="1"/>
    </xf>
    <xf numFmtId="207" fontId="98" fillId="25" borderId="157" xfId="0" applyNumberFormat="1" applyFont="1" applyFill="1" applyBorder="1" applyAlignment="1">
      <alignment horizontal="center" vertical="center" wrapText="1"/>
    </xf>
    <xf numFmtId="0" fontId="191" fillId="25" borderId="189" xfId="0" applyFont="1" applyFill="1" applyBorder="1" applyAlignment="1">
      <alignment horizontal="center" vertical="center" shrinkToFit="1"/>
    </xf>
    <xf numFmtId="207" fontId="194" fillId="25" borderId="51" xfId="0" applyNumberFormat="1" applyFont="1" applyFill="1" applyBorder="1" applyAlignment="1">
      <alignment horizontal="center" vertical="center" wrapText="1"/>
    </xf>
    <xf numFmtId="207" fontId="98" fillId="31" borderId="158" xfId="0" applyNumberFormat="1" applyFont="1" applyFill="1" applyBorder="1" applyAlignment="1">
      <alignment horizontal="center" vertical="center" wrapText="1"/>
    </xf>
    <xf numFmtId="207" fontId="98" fillId="31" borderId="159" xfId="0" applyNumberFormat="1" applyFont="1" applyFill="1" applyBorder="1" applyAlignment="1">
      <alignment horizontal="center" vertical="center" wrapText="1"/>
    </xf>
    <xf numFmtId="207" fontId="98" fillId="31" borderId="113" xfId="0" applyNumberFormat="1" applyFont="1" applyFill="1" applyBorder="1" applyAlignment="1">
      <alignment horizontal="center" vertical="center" wrapText="1"/>
    </xf>
    <xf numFmtId="0" fontId="191" fillId="25" borderId="184" xfId="0" applyFont="1" applyFill="1" applyBorder="1" applyAlignment="1">
      <alignment horizontal="center" vertical="center" shrinkToFit="1"/>
    </xf>
    <xf numFmtId="0" fontId="191" fillId="25" borderId="185" xfId="0" applyFont="1" applyFill="1" applyBorder="1" applyAlignment="1">
      <alignment horizontal="center" vertical="center" shrinkToFit="1"/>
    </xf>
    <xf numFmtId="0" fontId="191" fillId="25" borderId="156" xfId="0" applyFont="1" applyFill="1" applyBorder="1" applyAlignment="1">
      <alignment horizontal="center" vertical="center" shrinkToFit="1"/>
    </xf>
    <xf numFmtId="0" fontId="191" fillId="25" borderId="85" xfId="0" applyFont="1" applyFill="1" applyBorder="1" applyAlignment="1">
      <alignment horizontal="center" vertical="center" shrinkToFit="1"/>
    </xf>
    <xf numFmtId="0" fontId="191" fillId="25" borderId="187" xfId="0" applyFont="1" applyFill="1" applyBorder="1" applyAlignment="1">
      <alignment horizontal="center" vertical="center" shrinkToFit="1"/>
    </xf>
    <xf numFmtId="0" fontId="191" fillId="25" borderId="188" xfId="0" applyFont="1" applyFill="1" applyBorder="1" applyAlignment="1">
      <alignment horizontal="center" vertical="center" shrinkToFit="1"/>
    </xf>
    <xf numFmtId="207" fontId="192" fillId="25" borderId="51" xfId="0" applyNumberFormat="1" applyFont="1" applyFill="1" applyBorder="1" applyAlignment="1">
      <alignment horizontal="center" vertical="center"/>
    </xf>
    <xf numFmtId="207" fontId="192" fillId="25" borderId="42" xfId="0" applyNumberFormat="1" applyFont="1" applyFill="1" applyBorder="1" applyAlignment="1">
      <alignment horizontal="center" vertical="center"/>
    </xf>
    <xf numFmtId="207" fontId="192" fillId="25" borderId="112" xfId="0" applyNumberFormat="1" applyFont="1" applyFill="1" applyBorder="1" applyAlignment="1">
      <alignment horizontal="center" vertical="center"/>
    </xf>
    <xf numFmtId="207" fontId="192" fillId="25" borderId="46" xfId="0" applyNumberFormat="1" applyFont="1" applyFill="1" applyBorder="1" applyAlignment="1">
      <alignment horizontal="center" vertical="center"/>
    </xf>
    <xf numFmtId="207" fontId="192" fillId="25" borderId="0" xfId="0" applyNumberFormat="1" applyFont="1" applyFill="1" applyBorder="1" applyAlignment="1">
      <alignment horizontal="center" vertical="center"/>
    </xf>
    <xf numFmtId="207" fontId="192" fillId="25" borderId="14" xfId="0" applyNumberFormat="1" applyFont="1" applyFill="1" applyBorder="1" applyAlignment="1">
      <alignment horizontal="center" vertical="center"/>
    </xf>
    <xf numFmtId="0" fontId="106" fillId="0" borderId="0" xfId="0" applyFont="1" applyBorder="1" applyAlignment="1">
      <alignment horizontal="center" vertical="center"/>
    </xf>
    <xf numFmtId="207" fontId="98" fillId="31" borderId="156" xfId="0" applyNumberFormat="1" applyFont="1" applyFill="1" applyBorder="1" applyAlignment="1">
      <alignment horizontal="center" vertical="center" wrapText="1"/>
    </xf>
    <xf numFmtId="207" fontId="98" fillId="31" borderId="85" xfId="0" applyNumberFormat="1" applyFont="1" applyFill="1" applyBorder="1" applyAlignment="1">
      <alignment horizontal="center" vertical="center" wrapText="1"/>
    </xf>
    <xf numFmtId="207" fontId="98" fillId="31" borderId="157" xfId="0" applyNumberFormat="1" applyFont="1" applyFill="1" applyBorder="1" applyAlignment="1">
      <alignment horizontal="center" vertical="center" wrapText="1"/>
    </xf>
    <xf numFmtId="207" fontId="102" fillId="25" borderId="46" xfId="0" applyNumberFormat="1" applyFont="1" applyFill="1" applyBorder="1" applyAlignment="1">
      <alignment horizontal="left" vertical="center" wrapText="1"/>
    </xf>
    <xf numFmtId="207" fontId="98" fillId="25" borderId="0" xfId="0" applyNumberFormat="1" applyFont="1" applyFill="1" applyBorder="1" applyAlignment="1">
      <alignment horizontal="left" vertical="center" wrapText="1"/>
    </xf>
    <xf numFmtId="207" fontId="98" fillId="25" borderId="14" xfId="0" applyNumberFormat="1" applyFont="1" applyFill="1" applyBorder="1" applyAlignment="1">
      <alignment horizontal="left" vertical="center" wrapText="1"/>
    </xf>
    <xf numFmtId="207" fontId="98" fillId="25" borderId="46" xfId="0" applyNumberFormat="1" applyFont="1" applyFill="1" applyBorder="1" applyAlignment="1">
      <alignment horizontal="left" vertical="center" wrapText="1"/>
    </xf>
    <xf numFmtId="207" fontId="98" fillId="25" borderId="156" xfId="0" applyNumberFormat="1" applyFont="1" applyFill="1" applyBorder="1" applyAlignment="1">
      <alignment horizontal="left" vertical="center" wrapText="1"/>
    </xf>
    <xf numFmtId="207" fontId="98" fillId="25" borderId="85" xfId="0" applyNumberFormat="1" applyFont="1" applyFill="1" applyBorder="1" applyAlignment="1">
      <alignment horizontal="left" vertical="center" wrapText="1"/>
    </xf>
    <xf numFmtId="207" fontId="98" fillId="25" borderId="157" xfId="0" applyNumberFormat="1" applyFont="1" applyFill="1" applyBorder="1" applyAlignment="1">
      <alignment horizontal="left" vertical="center" wrapText="1"/>
    </xf>
    <xf numFmtId="0" fontId="109" fillId="0" borderId="57" xfId="0" applyFont="1" applyFill="1" applyBorder="1" applyAlignment="1">
      <alignment horizontal="center" vertical="center" wrapText="1" shrinkToFit="1"/>
    </xf>
    <xf numFmtId="0" fontId="27" fillId="0" borderId="13" xfId="0" applyFont="1" applyFill="1" applyBorder="1" applyAlignment="1">
      <alignment horizontal="center" vertical="center" wrapText="1" shrinkToFit="1"/>
    </xf>
    <xf numFmtId="0" fontId="27" fillId="0" borderId="64" xfId="0" applyFont="1" applyFill="1" applyBorder="1" applyAlignment="1">
      <alignment horizontal="center" vertical="center" wrapText="1" shrinkToFit="1"/>
    </xf>
    <xf numFmtId="0" fontId="28" fillId="0" borderId="124" xfId="0" applyFont="1" applyFill="1" applyBorder="1" applyAlignment="1">
      <alignment horizontal="center" vertical="center" textRotation="255" shrinkToFit="1"/>
    </xf>
    <xf numFmtId="0" fontId="28" fillId="0" borderId="124" xfId="0" applyFont="1" applyBorder="1" applyAlignment="1">
      <alignment horizontal="center" vertical="center" textRotation="255" shrinkToFit="1"/>
    </xf>
    <xf numFmtId="0" fontId="26" fillId="0" borderId="131" xfId="0" applyFont="1" applyBorder="1" applyAlignment="1">
      <alignment horizontal="center" vertical="center" textRotation="180" shrinkToFit="1"/>
    </xf>
    <xf numFmtId="0" fontId="26" fillId="0" borderId="135" xfId="0" applyFont="1" applyBorder="1" applyAlignment="1">
      <alignment horizontal="center" vertical="center" textRotation="180" shrinkToFit="1"/>
    </xf>
    <xf numFmtId="0" fontId="73" fillId="0" borderId="0" xfId="0" applyFont="1" applyBorder="1" applyAlignment="1">
      <alignment horizontal="center" shrinkToFit="1"/>
    </xf>
    <xf numFmtId="0" fontId="24" fillId="0" borderId="0" xfId="0" applyFont="1" applyBorder="1" applyAlignment="1">
      <alignment horizontal="left" shrinkToFit="1"/>
    </xf>
    <xf numFmtId="0" fontId="27" fillId="0" borderId="0" xfId="0" applyFont="1" applyBorder="1" applyAlignment="1">
      <alignment horizontal="left" shrinkToFit="1"/>
    </xf>
    <xf numFmtId="0" fontId="26" fillId="0" borderId="160" xfId="0" applyFont="1" applyBorder="1" applyAlignment="1">
      <alignment horizontal="right" vertical="top"/>
    </xf>
    <xf numFmtId="0" fontId="26" fillId="0" borderId="0" xfId="0" applyFont="1" applyBorder="1" applyAlignment="1">
      <alignment horizontal="right" vertical="top"/>
    </xf>
    <xf numFmtId="0" fontId="28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109" fillId="0" borderId="13" xfId="0" applyFont="1" applyFill="1" applyBorder="1" applyAlignment="1">
      <alignment horizontal="center" vertical="center" wrapText="1" shrinkToFit="1"/>
    </xf>
    <xf numFmtId="0" fontId="109" fillId="0" borderId="64" xfId="0" applyFont="1" applyFill="1" applyBorder="1" applyAlignment="1">
      <alignment horizontal="center" vertical="center" wrapText="1" shrinkToFit="1"/>
    </xf>
    <xf numFmtId="0" fontId="22" fillId="0" borderId="124" xfId="0" applyFont="1" applyBorder="1" applyAlignment="1">
      <alignment horizontal="center" vertical="center" textRotation="255" shrinkToFit="1"/>
    </xf>
    <xf numFmtId="0" fontId="23" fillId="0" borderId="131" xfId="0" applyFont="1" applyBorder="1" applyAlignment="1">
      <alignment horizontal="center" vertical="center" textRotation="180" shrinkToFit="1"/>
    </xf>
    <xf numFmtId="0" fontId="23" fillId="0" borderId="135" xfId="0" applyFont="1" applyBorder="1" applyAlignment="1">
      <alignment horizontal="center" vertical="center" textRotation="180" shrinkToFit="1"/>
    </xf>
    <xf numFmtId="0" fontId="22" fillId="0" borderId="124" xfId="0" applyFont="1" applyFill="1" applyBorder="1" applyAlignment="1">
      <alignment horizontal="center" vertical="center" textRotation="255" shrinkToFit="1"/>
    </xf>
    <xf numFmtId="0" fontId="23" fillId="0" borderId="160" xfId="0" applyFont="1" applyBorder="1" applyAlignment="1">
      <alignment horizontal="right" vertical="top"/>
    </xf>
    <xf numFmtId="0" fontId="22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42" fillId="0" borderId="0" xfId="0" applyFont="1" applyBorder="1" applyAlignment="1">
      <alignment horizontal="left" shrinkToFit="1"/>
    </xf>
    <xf numFmtId="0" fontId="21" fillId="0" borderId="0" xfId="0" applyFont="1" applyBorder="1" applyAlignment="1">
      <alignment horizontal="left" shrinkToFit="1"/>
    </xf>
    <xf numFmtId="0" fontId="183" fillId="0" borderId="0" xfId="0" applyFont="1" applyBorder="1" applyAlignment="1">
      <alignment horizontal="left"/>
    </xf>
    <xf numFmtId="0" fontId="72" fillId="0" borderId="0" xfId="0" applyFont="1" applyBorder="1" applyAlignment="1">
      <alignment horizontal="left"/>
    </xf>
    <xf numFmtId="0" fontId="205" fillId="0" borderId="0" xfId="37" applyFont="1" applyBorder="1" applyAlignment="1">
      <alignment horizontal="center" vertical="center" shrinkToFit="1"/>
    </xf>
    <xf numFmtId="0" fontId="227" fillId="0" borderId="0" xfId="0" applyFont="1" applyAlignment="1">
      <alignment horizontal="center" vertical="center"/>
    </xf>
    <xf numFmtId="0" fontId="57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0" fontId="228" fillId="0" borderId="0" xfId="0" applyFont="1" applyAlignment="1">
      <alignment horizontal="center"/>
    </xf>
    <xf numFmtId="0" fontId="204" fillId="0" borderId="0" xfId="37" applyFont="1" applyBorder="1" applyAlignment="1">
      <alignment horizontal="center" vertical="center" shrinkToFit="1"/>
    </xf>
    <xf numFmtId="0" fontId="216" fillId="0" borderId="0" xfId="37" applyFont="1" applyFill="1" applyBorder="1" applyAlignment="1">
      <alignment horizontal="center" vertical="center" shrinkToFit="1"/>
    </xf>
    <xf numFmtId="0" fontId="197" fillId="0" borderId="0" xfId="37" applyFont="1" applyBorder="1" applyAlignment="1">
      <alignment horizontal="center" vertical="center"/>
    </xf>
    <xf numFmtId="0" fontId="202" fillId="0" borderId="0" xfId="0" applyFont="1" applyBorder="1" applyAlignment="1">
      <alignment horizontal="center" vertical="center"/>
    </xf>
    <xf numFmtId="0" fontId="224" fillId="0" borderId="0" xfId="0" applyFont="1" applyBorder="1" applyAlignment="1">
      <alignment horizontal="center" vertical="center"/>
    </xf>
    <xf numFmtId="0" fontId="224" fillId="0" borderId="10" xfId="0" applyFont="1" applyBorder="1" applyAlignment="1">
      <alignment horizontal="center" vertical="center"/>
    </xf>
    <xf numFmtId="221" fontId="225" fillId="25" borderId="40" xfId="0" applyNumberFormat="1" applyFont="1" applyFill="1" applyBorder="1" applyAlignment="1">
      <alignment horizontal="center" vertical="center"/>
    </xf>
    <xf numFmtId="221" fontId="226" fillId="25" borderId="40" xfId="0" applyNumberFormat="1" applyFont="1" applyFill="1" applyBorder="1" applyAlignment="1">
      <alignment horizontal="center" vertical="center"/>
    </xf>
    <xf numFmtId="221" fontId="226" fillId="25" borderId="41" xfId="0" applyNumberFormat="1" applyFont="1" applyFill="1" applyBorder="1" applyAlignment="1">
      <alignment horizontal="center" vertical="center"/>
    </xf>
    <xf numFmtId="221" fontId="226" fillId="25" borderId="0" xfId="0" applyNumberFormat="1" applyFont="1" applyFill="1" applyBorder="1" applyAlignment="1">
      <alignment horizontal="center" vertical="center"/>
    </xf>
    <xf numFmtId="221" fontId="226" fillId="25" borderId="10" xfId="0" applyNumberFormat="1" applyFont="1" applyFill="1" applyBorder="1" applyAlignment="1">
      <alignment horizontal="center" vertical="center"/>
    </xf>
    <xf numFmtId="0" fontId="198" fillId="0" borderId="0" xfId="37" applyFont="1" applyFill="1" applyBorder="1" applyAlignment="1">
      <alignment horizontal="center" vertical="center" shrinkToFit="1"/>
    </xf>
    <xf numFmtId="0" fontId="198" fillId="0" borderId="10" xfId="37" applyFont="1" applyFill="1" applyBorder="1" applyAlignment="1">
      <alignment horizontal="center" vertical="center" shrinkToFit="1"/>
    </xf>
    <xf numFmtId="0" fontId="202" fillId="0" borderId="10" xfId="0" applyFont="1" applyBorder="1" applyAlignment="1">
      <alignment horizontal="center" vertical="center"/>
    </xf>
    <xf numFmtId="0" fontId="182" fillId="0" borderId="0" xfId="0" applyFont="1" applyBorder="1" applyAlignment="1">
      <alignment horizontal="left"/>
    </xf>
    <xf numFmtId="0" fontId="204" fillId="0" borderId="30" xfId="37" applyFont="1" applyBorder="1" applyAlignment="1">
      <alignment horizontal="center" vertical="center" shrinkToFit="1"/>
    </xf>
    <xf numFmtId="222" fontId="207" fillId="32" borderId="103" xfId="0" applyNumberFormat="1" applyFont="1" applyFill="1" applyBorder="1" applyAlignment="1">
      <alignment horizontal="center" vertical="center"/>
    </xf>
    <xf numFmtId="222" fontId="207" fillId="32" borderId="20" xfId="0" applyNumberFormat="1" applyFont="1" applyFill="1" applyBorder="1" applyAlignment="1">
      <alignment horizontal="center" vertical="center"/>
    </xf>
    <xf numFmtId="222" fontId="207" fillId="32" borderId="161" xfId="0" applyNumberFormat="1" applyFont="1" applyFill="1" applyBorder="1" applyAlignment="1">
      <alignment horizontal="center" vertical="center"/>
    </xf>
    <xf numFmtId="0" fontId="222" fillId="0" borderId="31" xfId="37" applyFont="1" applyBorder="1" applyAlignment="1">
      <alignment horizontal="center" vertical="center" shrinkToFit="1"/>
    </xf>
    <xf numFmtId="0" fontId="222" fillId="0" borderId="11" xfId="37" applyFont="1" applyBorder="1" applyAlignment="1">
      <alignment horizontal="center" vertical="center" shrinkToFit="1"/>
    </xf>
    <xf numFmtId="0" fontId="222" fillId="0" borderId="12" xfId="37" applyFont="1" applyBorder="1" applyAlignment="1">
      <alignment horizontal="center" vertical="center" shrinkToFit="1"/>
    </xf>
    <xf numFmtId="0" fontId="220" fillId="0" borderId="31" xfId="0" applyFont="1" applyBorder="1" applyAlignment="1">
      <alignment horizontal="center" vertical="center"/>
    </xf>
    <xf numFmtId="0" fontId="220" fillId="0" borderId="11" xfId="0" applyFont="1" applyBorder="1" applyAlignment="1">
      <alignment horizontal="center" vertical="center"/>
    </xf>
    <xf numFmtId="0" fontId="220" fillId="0" borderId="12" xfId="0" applyFont="1" applyBorder="1" applyAlignment="1">
      <alignment horizontal="center" vertical="center"/>
    </xf>
    <xf numFmtId="0" fontId="68" fillId="0" borderId="31" xfId="37" applyFont="1" applyBorder="1" applyAlignment="1">
      <alignment horizontal="center" vertical="center" shrinkToFit="1"/>
    </xf>
    <xf numFmtId="0" fontId="68" fillId="0" borderId="11" xfId="37" applyFont="1" applyBorder="1" applyAlignment="1">
      <alignment horizontal="center" vertical="center" shrinkToFit="1"/>
    </xf>
    <xf numFmtId="0" fontId="68" fillId="0" borderId="12" xfId="37" applyFont="1" applyBorder="1" applyAlignment="1">
      <alignment horizontal="center" vertical="center" shrinkToFit="1"/>
    </xf>
    <xf numFmtId="0" fontId="181" fillId="0" borderId="31" xfId="37" applyFont="1" applyBorder="1" applyAlignment="1">
      <alignment horizontal="center" vertical="center" shrinkToFit="1"/>
    </xf>
    <xf numFmtId="0" fontId="181" fillId="0" borderId="11" xfId="37" applyFont="1" applyBorder="1" applyAlignment="1">
      <alignment horizontal="center" vertical="center" shrinkToFit="1"/>
    </xf>
    <xf numFmtId="0" fontId="181" fillId="0" borderId="12" xfId="37" applyFont="1" applyBorder="1" applyAlignment="1">
      <alignment horizontal="center" vertical="center" shrinkToFit="1"/>
    </xf>
    <xf numFmtId="0" fontId="167" fillId="0" borderId="32" xfId="0" applyFont="1" applyBorder="1" applyAlignment="1">
      <alignment horizontal="center" vertical="center"/>
    </xf>
    <xf numFmtId="0" fontId="167" fillId="0" borderId="40" xfId="0" applyFont="1" applyBorder="1" applyAlignment="1">
      <alignment horizontal="center" vertical="center"/>
    </xf>
    <xf numFmtId="0" fontId="167" fillId="0" borderId="41" xfId="0" applyFont="1" applyBorder="1" applyAlignment="1">
      <alignment horizontal="center" vertical="center"/>
    </xf>
    <xf numFmtId="0" fontId="197" fillId="25" borderId="30" xfId="37" applyFont="1" applyFill="1" applyBorder="1" applyAlignment="1">
      <alignment horizontal="center" vertical="center"/>
    </xf>
    <xf numFmtId="0" fontId="197" fillId="25" borderId="0" xfId="37" applyFont="1" applyFill="1" applyBorder="1" applyAlignment="1">
      <alignment horizontal="center" vertical="center"/>
    </xf>
    <xf numFmtId="0" fontId="197" fillId="25" borderId="10" xfId="37" applyFont="1" applyFill="1" applyBorder="1" applyAlignment="1">
      <alignment horizontal="center" vertical="center"/>
    </xf>
    <xf numFmtId="0" fontId="202" fillId="0" borderId="30" xfId="0" applyFont="1" applyBorder="1" applyAlignment="1">
      <alignment horizontal="center" vertical="center"/>
    </xf>
    <xf numFmtId="0" fontId="199" fillId="0" borderId="30" xfId="37" applyFont="1" applyBorder="1" applyAlignment="1">
      <alignment horizontal="center" vertical="center"/>
    </xf>
    <xf numFmtId="0" fontId="199" fillId="0" borderId="0" xfId="37" applyFont="1" applyBorder="1" applyAlignment="1">
      <alignment horizontal="center" vertical="center"/>
    </xf>
    <xf numFmtId="0" fontId="199" fillId="0" borderId="10" xfId="37" applyFont="1" applyBorder="1" applyAlignment="1">
      <alignment horizontal="center" vertical="center"/>
    </xf>
    <xf numFmtId="0" fontId="199" fillId="0" borderId="30" xfId="37" applyFont="1" applyBorder="1" applyAlignment="1">
      <alignment horizontal="center" vertical="center" shrinkToFit="1"/>
    </xf>
    <xf numFmtId="0" fontId="199" fillId="0" borderId="0" xfId="37" applyFont="1" applyBorder="1" applyAlignment="1">
      <alignment horizontal="center" vertical="center" shrinkToFit="1"/>
    </xf>
    <xf numFmtId="0" fontId="199" fillId="0" borderId="10" xfId="37" applyFont="1" applyBorder="1" applyAlignment="1">
      <alignment horizontal="center" vertical="center" shrinkToFit="1"/>
    </xf>
    <xf numFmtId="220" fontId="207" fillId="32" borderId="103" xfId="0" applyNumberFormat="1" applyFont="1" applyFill="1" applyBorder="1" applyAlignment="1">
      <alignment horizontal="center" vertical="center"/>
    </xf>
    <xf numFmtId="220" fontId="207" fillId="32" borderId="20" xfId="0" applyNumberFormat="1" applyFont="1" applyFill="1" applyBorder="1" applyAlignment="1">
      <alignment horizontal="center" vertical="center"/>
    </xf>
    <xf numFmtId="220" fontId="207" fillId="32" borderId="161" xfId="0" applyNumberFormat="1" applyFont="1" applyFill="1" applyBorder="1" applyAlignment="1">
      <alignment horizontal="center" vertical="center"/>
    </xf>
    <xf numFmtId="0" fontId="198" fillId="0" borderId="30" xfId="37" applyFont="1" applyFill="1" applyBorder="1" applyAlignment="1">
      <alignment horizontal="center" vertical="center"/>
    </xf>
    <xf numFmtId="0" fontId="198" fillId="0" borderId="0" xfId="37" applyFont="1" applyFill="1" applyBorder="1" applyAlignment="1">
      <alignment horizontal="center" vertical="center"/>
    </xf>
    <xf numFmtId="0" fontId="198" fillId="0" borderId="10" xfId="37" applyFont="1" applyFill="1" applyBorder="1" applyAlignment="1">
      <alignment horizontal="center" vertical="center"/>
    </xf>
    <xf numFmtId="0" fontId="196" fillId="0" borderId="30" xfId="37" applyFont="1" applyBorder="1" applyAlignment="1">
      <alignment horizontal="center" vertical="center" shrinkToFit="1"/>
    </xf>
    <xf numFmtId="0" fontId="196" fillId="0" borderId="0" xfId="37" applyFont="1" applyBorder="1" applyAlignment="1">
      <alignment horizontal="center" vertical="center" shrinkToFit="1"/>
    </xf>
    <xf numFmtId="0" fontId="196" fillId="0" borderId="10" xfId="37" applyFont="1" applyBorder="1" applyAlignment="1">
      <alignment horizontal="center" vertical="center" shrinkToFit="1"/>
    </xf>
    <xf numFmtId="0" fontId="181" fillId="0" borderId="0" xfId="37" applyFont="1" applyBorder="1" applyAlignment="1">
      <alignment horizontal="center" vertical="center" shrinkToFit="1"/>
    </xf>
    <xf numFmtId="0" fontId="181" fillId="0" borderId="10" xfId="37" applyFont="1" applyBorder="1" applyAlignment="1">
      <alignment horizontal="center" vertical="center" shrinkToFit="1"/>
    </xf>
    <xf numFmtId="221" fontId="207" fillId="32" borderId="103" xfId="0" applyNumberFormat="1" applyFont="1" applyFill="1" applyBorder="1" applyAlignment="1">
      <alignment horizontal="center" vertical="center"/>
    </xf>
    <xf numFmtId="221" fontId="207" fillId="32" borderId="20" xfId="0" applyNumberFormat="1" applyFont="1" applyFill="1" applyBorder="1" applyAlignment="1">
      <alignment horizontal="center" vertical="center"/>
    </xf>
    <xf numFmtId="221" fontId="207" fillId="32" borderId="161" xfId="0" applyNumberFormat="1" applyFont="1" applyFill="1" applyBorder="1" applyAlignment="1">
      <alignment horizontal="center" vertical="center"/>
    </xf>
    <xf numFmtId="208" fontId="207" fillId="32" borderId="103" xfId="0" applyNumberFormat="1" applyFont="1" applyFill="1" applyBorder="1" applyAlignment="1">
      <alignment horizontal="center" vertical="center"/>
    </xf>
    <xf numFmtId="208" fontId="207" fillId="32" borderId="20" xfId="0" applyNumberFormat="1" applyFont="1" applyFill="1" applyBorder="1" applyAlignment="1">
      <alignment horizontal="center" vertical="center"/>
    </xf>
    <xf numFmtId="208" fontId="207" fillId="32" borderId="161" xfId="0" applyNumberFormat="1" applyFont="1" applyFill="1" applyBorder="1" applyAlignment="1">
      <alignment horizontal="center" vertical="center"/>
    </xf>
    <xf numFmtId="0" fontId="167" fillId="0" borderId="32" xfId="0" applyFont="1" applyBorder="1" applyAlignment="1">
      <alignment horizontal="center" vertical="center" shrinkToFit="1"/>
    </xf>
    <xf numFmtId="0" fontId="167" fillId="0" borderId="40" xfId="0" applyFont="1" applyBorder="1" applyAlignment="1">
      <alignment horizontal="center" vertical="center" shrinkToFit="1"/>
    </xf>
    <xf numFmtId="0" fontId="167" fillId="0" borderId="41" xfId="0" applyFont="1" applyBorder="1" applyAlignment="1">
      <alignment horizontal="center" vertical="center" shrinkToFit="1"/>
    </xf>
    <xf numFmtId="0" fontId="204" fillId="0" borderId="10" xfId="37" applyFont="1" applyBorder="1" applyAlignment="1">
      <alignment horizontal="center" vertical="center" shrinkToFit="1"/>
    </xf>
    <xf numFmtId="0" fontId="196" fillId="25" borderId="30" xfId="37" applyFont="1" applyFill="1" applyBorder="1" applyAlignment="1">
      <alignment horizontal="center" vertical="center"/>
    </xf>
    <xf numFmtId="0" fontId="196" fillId="25" borderId="0" xfId="37" applyFont="1" applyFill="1" applyBorder="1" applyAlignment="1">
      <alignment horizontal="center" vertical="center"/>
    </xf>
    <xf numFmtId="0" fontId="196" fillId="25" borderId="10" xfId="37" applyFont="1" applyFill="1" applyBorder="1" applyAlignment="1">
      <alignment horizontal="center" vertical="center"/>
    </xf>
    <xf numFmtId="0" fontId="197" fillId="0" borderId="30" xfId="37" applyFont="1" applyFill="1" applyBorder="1" applyAlignment="1">
      <alignment horizontal="center" vertical="center" shrinkToFit="1"/>
    </xf>
    <xf numFmtId="0" fontId="197" fillId="0" borderId="0" xfId="37" applyFont="1" applyFill="1" applyBorder="1" applyAlignment="1">
      <alignment horizontal="center" vertical="center" shrinkToFit="1"/>
    </xf>
    <xf numFmtId="0" fontId="197" fillId="0" borderId="10" xfId="37" applyFont="1" applyFill="1" applyBorder="1" applyAlignment="1">
      <alignment horizontal="center" vertical="center" shrinkToFit="1"/>
    </xf>
    <xf numFmtId="0" fontId="198" fillId="0" borderId="30" xfId="37" applyFont="1" applyFill="1" applyBorder="1" applyAlignment="1">
      <alignment horizontal="center" vertical="center" shrinkToFit="1"/>
    </xf>
    <xf numFmtId="223" fontId="207" fillId="32" borderId="103" xfId="0" applyNumberFormat="1" applyFont="1" applyFill="1" applyBorder="1" applyAlignment="1">
      <alignment horizontal="center" vertical="center"/>
    </xf>
    <xf numFmtId="223" fontId="207" fillId="32" borderId="20" xfId="0" applyNumberFormat="1" applyFont="1" applyFill="1" applyBorder="1" applyAlignment="1">
      <alignment horizontal="center" vertical="center"/>
    </xf>
    <xf numFmtId="223" fontId="207" fillId="32" borderId="161" xfId="0" applyNumberFormat="1" applyFont="1" applyFill="1" applyBorder="1" applyAlignment="1">
      <alignment horizontal="center" vertical="center"/>
    </xf>
    <xf numFmtId="0" fontId="167" fillId="0" borderId="30" xfId="0" applyFont="1" applyBorder="1" applyAlignment="1">
      <alignment horizontal="center" vertical="center"/>
    </xf>
    <xf numFmtId="0" fontId="167" fillId="0" borderId="0" xfId="0" applyFont="1" applyBorder="1" applyAlignment="1">
      <alignment horizontal="center" vertical="center"/>
    </xf>
    <xf numFmtId="0" fontId="167" fillId="0" borderId="10" xfId="0" applyFont="1" applyBorder="1" applyAlignment="1">
      <alignment horizontal="center" vertical="center"/>
    </xf>
    <xf numFmtId="0" fontId="199" fillId="0" borderId="0" xfId="37" applyFont="1" applyAlignment="1">
      <alignment horizontal="center" vertical="center" shrinkToFit="1"/>
    </xf>
    <xf numFmtId="0" fontId="220" fillId="0" borderId="162" xfId="0" applyFont="1" applyBorder="1" applyAlignment="1">
      <alignment horizontal="center" vertical="center"/>
    </xf>
    <xf numFmtId="0" fontId="220" fillId="0" borderId="85" xfId="0" applyFont="1" applyBorder="1" applyAlignment="1">
      <alignment horizontal="center" vertical="center"/>
    </xf>
    <xf numFmtId="0" fontId="220" fillId="0" borderId="163" xfId="0" applyFont="1" applyBorder="1" applyAlignment="1">
      <alignment horizontal="center" vertical="center"/>
    </xf>
    <xf numFmtId="0" fontId="218" fillId="0" borderId="0" xfId="0" applyFont="1" applyBorder="1" applyAlignment="1">
      <alignment horizontal="left" vertical="center"/>
    </xf>
    <xf numFmtId="0" fontId="87" fillId="0" borderId="31" xfId="37" applyFont="1" applyBorder="1" applyAlignment="1">
      <alignment horizontal="center" vertical="center" shrinkToFit="1"/>
    </xf>
    <xf numFmtId="0" fontId="223" fillId="0" borderId="11" xfId="37" applyFont="1" applyBorder="1" applyAlignment="1">
      <alignment horizontal="center" vertical="center" shrinkToFit="1"/>
    </xf>
    <xf numFmtId="0" fontId="223" fillId="0" borderId="12" xfId="37" applyFont="1" applyBorder="1" applyAlignment="1">
      <alignment horizontal="center" vertical="center" shrinkToFit="1"/>
    </xf>
    <xf numFmtId="0" fontId="204" fillId="0" borderId="0" xfId="37" applyFont="1" applyAlignment="1">
      <alignment horizontal="center" vertical="center" shrinkToFit="1"/>
    </xf>
    <xf numFmtId="0" fontId="219" fillId="0" borderId="0" xfId="37" applyFont="1" applyBorder="1" applyAlignment="1">
      <alignment horizontal="left" vertical="center"/>
    </xf>
    <xf numFmtId="0" fontId="219" fillId="0" borderId="0" xfId="37" applyFont="1" applyBorder="1" applyAlignment="1">
      <alignment horizontal="left" vertical="center" shrinkToFit="1"/>
    </xf>
    <xf numFmtId="0" fontId="221" fillId="0" borderId="0" xfId="0" applyFont="1" applyBorder="1" applyAlignment="1">
      <alignment horizontal="left"/>
    </xf>
    <xf numFmtId="0" fontId="145" fillId="25" borderId="0" xfId="0" applyFont="1" applyFill="1" applyBorder="1" applyAlignment="1">
      <alignment horizontal="center" vertical="center"/>
    </xf>
    <xf numFmtId="0" fontId="217" fillId="0" borderId="0" xfId="0" applyFont="1" applyBorder="1" applyAlignment="1">
      <alignment horizontal="center" vertical="center"/>
    </xf>
    <xf numFmtId="0" fontId="60" fillId="0" borderId="0" xfId="37" applyFont="1" applyBorder="1" applyAlignment="1">
      <alignment horizontal="center" vertical="center"/>
    </xf>
    <xf numFmtId="0" fontId="205" fillId="0" borderId="0" xfId="37" applyFont="1" applyBorder="1" applyAlignment="1">
      <alignment horizontal="center" vertical="center"/>
    </xf>
    <xf numFmtId="0" fontId="205" fillId="0" borderId="10" xfId="37" applyFont="1" applyBorder="1" applyAlignment="1">
      <alignment horizontal="center" vertical="center"/>
    </xf>
    <xf numFmtId="0" fontId="205" fillId="0" borderId="10" xfId="37" applyFont="1" applyBorder="1" applyAlignment="1">
      <alignment horizontal="center" vertical="center" shrinkToFit="1"/>
    </xf>
    <xf numFmtId="0" fontId="203" fillId="0" borderId="30" xfId="37" applyFont="1" applyBorder="1" applyAlignment="1">
      <alignment horizontal="center" vertical="center" shrinkToFit="1"/>
    </xf>
    <xf numFmtId="0" fontId="203" fillId="0" borderId="0" xfId="37" applyFont="1" applyAlignment="1">
      <alignment horizontal="center" vertical="center" shrinkToFit="1"/>
    </xf>
    <xf numFmtId="0" fontId="203" fillId="0" borderId="10" xfId="37" applyFont="1" applyBorder="1" applyAlignment="1">
      <alignment horizontal="center" vertical="center" shrinkToFit="1"/>
    </xf>
    <xf numFmtId="0" fontId="196" fillId="0" borderId="30" xfId="37" applyFont="1" applyBorder="1" applyAlignment="1">
      <alignment horizontal="center" vertical="center"/>
    </xf>
    <xf numFmtId="0" fontId="196" fillId="0" borderId="0" xfId="37" applyFont="1" applyAlignment="1">
      <alignment horizontal="center" vertical="center"/>
    </xf>
    <xf numFmtId="0" fontId="196" fillId="0" borderId="10" xfId="37" applyFont="1" applyBorder="1" applyAlignment="1">
      <alignment horizontal="center" vertical="center"/>
    </xf>
    <xf numFmtId="0" fontId="200" fillId="0" borderId="30" xfId="37" applyFont="1" applyBorder="1" applyAlignment="1">
      <alignment horizontal="center" vertical="center" shrinkToFit="1"/>
    </xf>
    <xf numFmtId="0" fontId="200" fillId="0" borderId="0" xfId="37" applyFont="1" applyAlignment="1">
      <alignment horizontal="center" vertical="center" shrinkToFit="1"/>
    </xf>
    <xf numFmtId="0" fontId="200" fillId="0" borderId="10" xfId="37" applyFont="1" applyBorder="1" applyAlignment="1">
      <alignment horizontal="center" vertical="center" shrinkToFit="1"/>
    </xf>
    <xf numFmtId="0" fontId="88" fillId="0" borderId="0" xfId="37" applyFont="1" applyBorder="1" applyAlignment="1">
      <alignment horizontal="center" vertical="center" shrinkToFit="1"/>
    </xf>
    <xf numFmtId="0" fontId="216" fillId="0" borderId="10" xfId="37" applyFont="1" applyFill="1" applyBorder="1" applyAlignment="1">
      <alignment horizontal="center" vertical="center" shrinkToFit="1"/>
    </xf>
    <xf numFmtId="0" fontId="197" fillId="0" borderId="0" xfId="37" applyFont="1" applyBorder="1" applyAlignment="1">
      <alignment horizontal="center" vertical="center" shrinkToFit="1"/>
    </xf>
    <xf numFmtId="0" fontId="197" fillId="0" borderId="10" xfId="37" applyFont="1" applyBorder="1" applyAlignment="1">
      <alignment horizontal="center" vertical="center" shrinkToFit="1"/>
    </xf>
    <xf numFmtId="0" fontId="211" fillId="0" borderId="40" xfId="0" applyFont="1" applyBorder="1" applyAlignment="1">
      <alignment horizontal="center" shrinkToFit="1"/>
    </xf>
    <xf numFmtId="0" fontId="211" fillId="0" borderId="41" xfId="0" applyFont="1" applyBorder="1" applyAlignment="1">
      <alignment horizontal="center" shrinkToFit="1"/>
    </xf>
    <xf numFmtId="0" fontId="197" fillId="0" borderId="30" xfId="37" applyFont="1" applyBorder="1" applyAlignment="1">
      <alignment horizontal="center" vertical="center" shrinkToFit="1"/>
    </xf>
    <xf numFmtId="0" fontId="201" fillId="0" borderId="0" xfId="0" applyFont="1" applyBorder="1" applyAlignment="1">
      <alignment horizontal="center"/>
    </xf>
    <xf numFmtId="0" fontId="201" fillId="0" borderId="10" xfId="0" applyFont="1" applyBorder="1" applyAlignment="1">
      <alignment horizontal="center"/>
    </xf>
    <xf numFmtId="0" fontId="205" fillId="0" borderId="0" xfId="0" applyFont="1" applyBorder="1" applyAlignment="1">
      <alignment horizontal="center"/>
    </xf>
    <xf numFmtId="0" fontId="205" fillId="0" borderId="10" xfId="0" applyFont="1" applyBorder="1" applyAlignment="1">
      <alignment horizontal="center"/>
    </xf>
    <xf numFmtId="0" fontId="203" fillId="0" borderId="0" xfId="0" applyFont="1" applyBorder="1" applyAlignment="1">
      <alignment horizontal="center" shrinkToFit="1"/>
    </xf>
    <xf numFmtId="0" fontId="203" fillId="0" borderId="10" xfId="0" applyFont="1" applyBorder="1" applyAlignment="1">
      <alignment horizontal="center" shrinkToFit="1"/>
    </xf>
    <xf numFmtId="208" fontId="207" fillId="25" borderId="40" xfId="0" applyNumberFormat="1" applyFont="1" applyFill="1" applyBorder="1" applyAlignment="1">
      <alignment horizontal="center" vertical="center"/>
    </xf>
    <xf numFmtId="208" fontId="207" fillId="25" borderId="41" xfId="0" applyNumberFormat="1" applyFont="1" applyFill="1" applyBorder="1" applyAlignment="1">
      <alignment horizontal="center" vertical="center"/>
    </xf>
    <xf numFmtId="0" fontId="212" fillId="0" borderId="0" xfId="0" applyFont="1" applyBorder="1" applyAlignment="1">
      <alignment horizontal="center" shrinkToFit="1"/>
    </xf>
    <xf numFmtId="0" fontId="212" fillId="0" borderId="10" xfId="0" applyFont="1" applyBorder="1" applyAlignment="1">
      <alignment horizontal="center" shrinkToFit="1"/>
    </xf>
    <xf numFmtId="222" fontId="207" fillId="32" borderId="40" xfId="0" applyNumberFormat="1" applyFont="1" applyFill="1" applyBorder="1" applyAlignment="1">
      <alignment horizontal="center" vertical="center"/>
    </xf>
    <xf numFmtId="222" fontId="207" fillId="32" borderId="41" xfId="0" applyNumberFormat="1" applyFont="1" applyFill="1" applyBorder="1" applyAlignment="1">
      <alignment horizontal="center" vertical="center"/>
    </xf>
    <xf numFmtId="189" fontId="210" fillId="27" borderId="20" xfId="0" applyNumberFormat="1" applyFont="1" applyFill="1" applyBorder="1" applyAlignment="1">
      <alignment horizontal="center" vertical="center"/>
    </xf>
    <xf numFmtId="189" fontId="210" fillId="27" borderId="161" xfId="0" applyNumberFormat="1" applyFont="1" applyFill="1" applyBorder="1" applyAlignment="1">
      <alignment horizontal="center" vertical="center"/>
    </xf>
    <xf numFmtId="0" fontId="215" fillId="0" borderId="0" xfId="0" applyFont="1" applyBorder="1" applyAlignment="1">
      <alignment horizontal="center" shrinkToFit="1"/>
    </xf>
    <xf numFmtId="0" fontId="215" fillId="0" borderId="10" xfId="0" applyFont="1" applyBorder="1" applyAlignment="1">
      <alignment horizontal="center" shrinkToFit="1"/>
    </xf>
    <xf numFmtId="0" fontId="149" fillId="0" borderId="40" xfId="0" applyFont="1" applyBorder="1" applyAlignment="1">
      <alignment horizontal="center" shrinkToFit="1"/>
    </xf>
    <xf numFmtId="0" fontId="149" fillId="0" borderId="0" xfId="0" applyFont="1" applyBorder="1" applyAlignment="1">
      <alignment horizontal="center" shrinkToFit="1"/>
    </xf>
    <xf numFmtId="0" fontId="212" fillId="0" borderId="0" xfId="0" applyFont="1" applyBorder="1" applyAlignment="1">
      <alignment horizontal="center" vertical="center" shrinkToFit="1"/>
    </xf>
    <xf numFmtId="0" fontId="212" fillId="0" borderId="10" xfId="0" applyFont="1" applyBorder="1" applyAlignment="1">
      <alignment horizontal="center" vertical="center" shrinkToFit="1"/>
    </xf>
    <xf numFmtId="0" fontId="212" fillId="0" borderId="0" xfId="0" applyFont="1" applyBorder="1" applyAlignment="1">
      <alignment horizontal="center" vertical="center"/>
    </xf>
    <xf numFmtId="0" fontId="212" fillId="0" borderId="10" xfId="0" applyFont="1" applyBorder="1" applyAlignment="1">
      <alignment horizontal="center" vertical="center"/>
    </xf>
    <xf numFmtId="188" fontId="210" fillId="33" borderId="20" xfId="0" applyNumberFormat="1" applyFont="1" applyFill="1" applyBorder="1" applyAlignment="1">
      <alignment horizontal="center" vertical="center"/>
    </xf>
    <xf numFmtId="188" fontId="210" fillId="33" borderId="161" xfId="0" applyNumberFormat="1" applyFont="1" applyFill="1" applyBorder="1" applyAlignment="1">
      <alignment horizontal="center" vertical="center"/>
    </xf>
    <xf numFmtId="0" fontId="212" fillId="0" borderId="40" xfId="0" applyFont="1" applyBorder="1" applyAlignment="1">
      <alignment horizontal="center" shrinkToFit="1"/>
    </xf>
    <xf numFmtId="0" fontId="212" fillId="0" borderId="41" xfId="0" applyFont="1" applyBorder="1" applyAlignment="1">
      <alignment horizontal="center" shrinkToFit="1"/>
    </xf>
    <xf numFmtId="0" fontId="214" fillId="0" borderId="0" xfId="0" applyFont="1" applyBorder="1" applyAlignment="1">
      <alignment horizontal="center"/>
    </xf>
    <xf numFmtId="0" fontId="214" fillId="0" borderId="10" xfId="0" applyFont="1" applyBorder="1" applyAlignment="1">
      <alignment horizontal="center"/>
    </xf>
    <xf numFmtId="0" fontId="212" fillId="0" borderId="40" xfId="0" applyFont="1" applyBorder="1" applyAlignment="1">
      <alignment horizontal="center" vertical="center" shrinkToFit="1"/>
    </xf>
    <xf numFmtId="0" fontId="212" fillId="0" borderId="41" xfId="0" applyFont="1" applyBorder="1" applyAlignment="1">
      <alignment horizontal="center" vertical="center" shrinkToFit="1"/>
    </xf>
    <xf numFmtId="220" fontId="208" fillId="25" borderId="32" xfId="0" applyNumberFormat="1" applyFont="1" applyFill="1" applyBorder="1" applyAlignment="1">
      <alignment horizontal="center" vertical="center"/>
    </xf>
    <xf numFmtId="220" fontId="208" fillId="25" borderId="40" xfId="0" applyNumberFormat="1" applyFont="1" applyFill="1" applyBorder="1" applyAlignment="1">
      <alignment horizontal="center" vertical="center"/>
    </xf>
    <xf numFmtId="0" fontId="197" fillId="0" borderId="10" xfId="37" applyFont="1" applyBorder="1" applyAlignment="1">
      <alignment horizontal="center" vertical="center"/>
    </xf>
    <xf numFmtId="0" fontId="213" fillId="0" borderId="30" xfId="37" applyFont="1" applyBorder="1" applyAlignment="1">
      <alignment horizontal="left"/>
    </xf>
    <xf numFmtId="0" fontId="213" fillId="0" borderId="0" xfId="37" applyFont="1" applyBorder="1" applyAlignment="1">
      <alignment horizontal="left"/>
    </xf>
    <xf numFmtId="0" fontId="213" fillId="0" borderId="31" xfId="37" applyFont="1" applyBorder="1" applyAlignment="1">
      <alignment horizontal="left"/>
    </xf>
    <xf numFmtId="0" fontId="213" fillId="0" borderId="11" xfId="37" applyFont="1" applyBorder="1" applyAlignment="1">
      <alignment horizontal="left"/>
    </xf>
    <xf numFmtId="0" fontId="212" fillId="0" borderId="0" xfId="0" applyFont="1" applyFill="1" applyBorder="1" applyAlignment="1">
      <alignment horizontal="center" shrinkToFit="1"/>
    </xf>
    <xf numFmtId="0" fontId="212" fillId="0" borderId="10" xfId="0" applyFont="1" applyFill="1" applyBorder="1" applyAlignment="1">
      <alignment horizontal="center" shrinkToFit="1"/>
    </xf>
    <xf numFmtId="0" fontId="205" fillId="0" borderId="0" xfId="0" applyFont="1" applyBorder="1" applyAlignment="1">
      <alignment horizontal="center" shrinkToFit="1"/>
    </xf>
    <xf numFmtId="0" fontId="205" fillId="0" borderId="10" xfId="0" applyFont="1" applyBorder="1" applyAlignment="1">
      <alignment horizontal="center" shrinkToFit="1"/>
    </xf>
    <xf numFmtId="0" fontId="212" fillId="0" borderId="0" xfId="0" applyFont="1" applyBorder="1" applyAlignment="1">
      <alignment horizontal="center"/>
    </xf>
    <xf numFmtId="0" fontId="212" fillId="0" borderId="10" xfId="0" applyFont="1" applyBorder="1" applyAlignment="1">
      <alignment horizontal="center"/>
    </xf>
    <xf numFmtId="0" fontId="209" fillId="0" borderId="0" xfId="0" applyFont="1" applyBorder="1" applyAlignment="1">
      <alignment horizontal="center" vertical="center"/>
    </xf>
    <xf numFmtId="0" fontId="209" fillId="0" borderId="11" xfId="0" applyFont="1" applyBorder="1" applyAlignment="1">
      <alignment horizontal="center" vertical="center"/>
    </xf>
    <xf numFmtId="194" fontId="210" fillId="27" borderId="20" xfId="0" applyNumberFormat="1" applyFont="1" applyFill="1" applyBorder="1" applyAlignment="1">
      <alignment horizontal="center" vertical="center"/>
    </xf>
    <xf numFmtId="194" fontId="210" fillId="27" borderId="161" xfId="0" applyNumberFormat="1" applyFont="1" applyFill="1" applyBorder="1" applyAlignment="1">
      <alignment horizontal="center" vertical="center"/>
    </xf>
    <xf numFmtId="188" fontId="210" fillId="27" borderId="20" xfId="0" applyNumberFormat="1" applyFont="1" applyFill="1" applyBorder="1" applyAlignment="1">
      <alignment horizontal="center" vertical="center"/>
    </xf>
    <xf numFmtId="188" fontId="210" fillId="27" borderId="161" xfId="0" applyNumberFormat="1" applyFont="1" applyFill="1" applyBorder="1" applyAlignment="1">
      <alignment horizontal="center" vertical="center"/>
    </xf>
    <xf numFmtId="0" fontId="199" fillId="0" borderId="0" xfId="0" applyFont="1" applyBorder="1" applyAlignment="1">
      <alignment horizontal="center" shrinkToFit="1"/>
    </xf>
    <xf numFmtId="0" fontId="199" fillId="0" borderId="10" xfId="0" applyFont="1" applyBorder="1" applyAlignment="1">
      <alignment horizontal="center" shrinkToFit="1"/>
    </xf>
    <xf numFmtId="0" fontId="167" fillId="0" borderId="30" xfId="0" applyFont="1" applyFill="1" applyBorder="1" applyAlignment="1">
      <alignment horizontal="center" vertical="center" shrinkToFit="1"/>
    </xf>
    <xf numFmtId="0" fontId="167" fillId="0" borderId="0" xfId="0" applyFont="1" applyFill="1" applyBorder="1" applyAlignment="1">
      <alignment horizontal="center" vertical="center" shrinkToFit="1"/>
    </xf>
    <xf numFmtId="0" fontId="167" fillId="0" borderId="10" xfId="0" applyFont="1" applyFill="1" applyBorder="1" applyAlignment="1">
      <alignment horizontal="center" vertical="center" shrinkToFit="1"/>
    </xf>
    <xf numFmtId="0" fontId="167" fillId="0" borderId="30" xfId="0" applyFont="1" applyBorder="1" applyAlignment="1">
      <alignment horizontal="center" vertical="center" shrinkToFit="1"/>
    </xf>
    <xf numFmtId="0" fontId="167" fillId="0" borderId="0" xfId="0" applyFont="1" applyBorder="1" applyAlignment="1">
      <alignment horizontal="center" vertical="center" shrinkToFit="1"/>
    </xf>
    <xf numFmtId="0" fontId="204" fillId="0" borderId="30" xfId="37" applyFont="1" applyBorder="1" applyAlignment="1">
      <alignment horizontal="center" vertical="center"/>
    </xf>
    <xf numFmtId="0" fontId="204" fillId="0" borderId="0" xfId="37" applyFont="1" applyBorder="1" applyAlignment="1">
      <alignment horizontal="center" vertical="center"/>
    </xf>
    <xf numFmtId="0" fontId="204" fillId="0" borderId="10" xfId="37" applyFont="1" applyBorder="1" applyAlignment="1">
      <alignment horizontal="center" vertical="center"/>
    </xf>
    <xf numFmtId="0" fontId="196" fillId="0" borderId="0" xfId="37" applyFont="1" applyBorder="1" applyAlignment="1">
      <alignment horizontal="center" vertical="center"/>
    </xf>
    <xf numFmtId="0" fontId="197" fillId="0" borderId="30" xfId="37" applyFont="1" applyBorder="1" applyAlignment="1">
      <alignment horizontal="center" vertical="center"/>
    </xf>
    <xf numFmtId="0" fontId="196" fillId="25" borderId="30" xfId="37" applyFont="1" applyFill="1" applyBorder="1" applyAlignment="1">
      <alignment horizontal="center" vertical="center" shrinkToFit="1"/>
    </xf>
    <xf numFmtId="0" fontId="196" fillId="25" borderId="0" xfId="37" applyFont="1" applyFill="1" applyBorder="1" applyAlignment="1">
      <alignment horizontal="center" vertical="center" shrinkToFit="1"/>
    </xf>
    <xf numFmtId="0" fontId="196" fillId="25" borderId="10" xfId="37" applyFont="1" applyFill="1" applyBorder="1" applyAlignment="1">
      <alignment horizontal="center" vertical="center" shrinkToFit="1"/>
    </xf>
    <xf numFmtId="0" fontId="167" fillId="25" borderId="32" xfId="0" applyFont="1" applyFill="1" applyBorder="1" applyAlignment="1">
      <alignment horizontal="center" vertical="center" shrinkToFit="1"/>
    </xf>
    <xf numFmtId="0" fontId="167" fillId="25" borderId="40" xfId="0" applyFont="1" applyFill="1" applyBorder="1" applyAlignment="1">
      <alignment horizontal="center" vertical="center" shrinkToFit="1"/>
    </xf>
    <xf numFmtId="0" fontId="167" fillId="25" borderId="41" xfId="0" applyFont="1" applyFill="1" applyBorder="1" applyAlignment="1">
      <alignment horizontal="center" vertical="center" shrinkToFit="1"/>
    </xf>
    <xf numFmtId="0" fontId="88" fillId="0" borderId="30" xfId="0" applyFont="1" applyBorder="1" applyAlignment="1">
      <alignment horizontal="center" vertical="center" shrinkToFit="1"/>
    </xf>
    <xf numFmtId="0" fontId="204" fillId="0" borderId="0" xfId="0" applyFont="1" applyAlignment="1">
      <alignment horizontal="center" vertical="center" shrinkToFit="1"/>
    </xf>
    <xf numFmtId="0" fontId="204" fillId="0" borderId="10" xfId="0" applyFont="1" applyBorder="1" applyAlignment="1">
      <alignment horizontal="center" vertical="center" shrinkToFit="1"/>
    </xf>
    <xf numFmtId="0" fontId="196" fillId="0" borderId="30" xfId="0" applyFont="1" applyBorder="1" applyAlignment="1">
      <alignment horizontal="center" vertical="center" shrinkToFit="1"/>
    </xf>
    <xf numFmtId="0" fontId="196" fillId="0" borderId="0" xfId="0" applyFont="1" applyBorder="1" applyAlignment="1">
      <alignment horizontal="center" vertical="center" shrinkToFit="1"/>
    </xf>
    <xf numFmtId="0" fontId="196" fillId="0" borderId="10" xfId="0" applyFont="1" applyBorder="1" applyAlignment="1">
      <alignment horizontal="center" vertical="center" shrinkToFit="1"/>
    </xf>
    <xf numFmtId="0" fontId="197" fillId="0" borderId="30" xfId="0" applyFont="1" applyBorder="1" applyAlignment="1">
      <alignment horizontal="center" vertical="center" shrinkToFit="1"/>
    </xf>
    <xf numFmtId="0" fontId="197" fillId="0" borderId="0" xfId="0" applyFont="1" applyBorder="1" applyAlignment="1">
      <alignment horizontal="center" vertical="center" shrinkToFit="1"/>
    </xf>
    <xf numFmtId="0" fontId="197" fillId="0" borderId="10" xfId="0" applyFont="1" applyBorder="1" applyAlignment="1">
      <alignment horizontal="center" vertical="center" shrinkToFit="1"/>
    </xf>
    <xf numFmtId="0" fontId="206" fillId="0" borderId="0" xfId="0" applyFont="1" applyAlignment="1">
      <alignment horizontal="center" vertical="center"/>
    </xf>
    <xf numFmtId="0" fontId="199" fillId="0" borderId="30" xfId="0" applyFont="1" applyBorder="1" applyAlignment="1">
      <alignment horizontal="center" vertical="center" shrinkToFit="1"/>
    </xf>
    <xf numFmtId="0" fontId="199" fillId="0" borderId="0" xfId="0" applyFont="1" applyBorder="1" applyAlignment="1">
      <alignment horizontal="center" vertical="center" shrinkToFit="1"/>
    </xf>
    <xf numFmtId="0" fontId="199" fillId="0" borderId="10" xfId="0" applyFont="1" applyBorder="1" applyAlignment="1">
      <alignment horizontal="center" vertical="center" shrinkToFit="1"/>
    </xf>
    <xf numFmtId="0" fontId="197" fillId="25" borderId="30" xfId="37" applyFont="1" applyFill="1" applyBorder="1" applyAlignment="1">
      <alignment horizontal="center" vertical="center" shrinkToFit="1"/>
    </xf>
    <xf numFmtId="0" fontId="197" fillId="25" borderId="0" xfId="37" applyFont="1" applyFill="1" applyBorder="1" applyAlignment="1">
      <alignment horizontal="center" vertical="center" shrinkToFit="1"/>
    </xf>
    <xf numFmtId="0" fontId="197" fillId="25" borderId="10" xfId="37" applyFont="1" applyFill="1" applyBorder="1" applyAlignment="1">
      <alignment horizontal="center" vertical="center" shrinkToFit="1"/>
    </xf>
    <xf numFmtId="0" fontId="205" fillId="0" borderId="0" xfId="37" applyFont="1" applyBorder="1" applyAlignment="1">
      <alignment horizontal="center" shrinkToFit="1"/>
    </xf>
    <xf numFmtId="0" fontId="199" fillId="0" borderId="0" xfId="37" applyFont="1" applyAlignment="1">
      <alignment horizontal="center" vertical="center"/>
    </xf>
    <xf numFmtId="0" fontId="197" fillId="0" borderId="0" xfId="37" applyFont="1" applyAlignment="1">
      <alignment horizontal="center" vertical="center"/>
    </xf>
    <xf numFmtId="0" fontId="200" fillId="0" borderId="30" xfId="0" applyFont="1" applyBorder="1" applyAlignment="1">
      <alignment horizontal="center" vertical="center" shrinkToFit="1"/>
    </xf>
    <xf numFmtId="0" fontId="200" fillId="0" borderId="0" xfId="0" applyFont="1" applyAlignment="1">
      <alignment horizontal="center" vertical="center" shrinkToFit="1"/>
    </xf>
    <xf numFmtId="0" fontId="167" fillId="0" borderId="10" xfId="0" applyFont="1" applyBorder="1" applyAlignment="1">
      <alignment horizontal="center" vertical="center" shrinkToFit="1"/>
    </xf>
    <xf numFmtId="0" fontId="200" fillId="0" borderId="10" xfId="0" applyFont="1" applyBorder="1" applyAlignment="1">
      <alignment horizontal="center" vertical="center" shrinkToFit="1"/>
    </xf>
    <xf numFmtId="0" fontId="196" fillId="0" borderId="0" xfId="37" applyFont="1" applyAlignment="1">
      <alignment horizontal="center" vertical="center" shrinkToFit="1"/>
    </xf>
    <xf numFmtId="0" fontId="196" fillId="0" borderId="0" xfId="0" applyFont="1" applyAlignment="1">
      <alignment horizontal="center" vertical="center" shrinkToFit="1"/>
    </xf>
    <xf numFmtId="0" fontId="204" fillId="0" borderId="0" xfId="37" applyFont="1" applyAlignment="1">
      <alignment horizontal="center" vertical="center"/>
    </xf>
    <xf numFmtId="0" fontId="195" fillId="0" borderId="0" xfId="0" applyFont="1" applyBorder="1" applyAlignment="1">
      <alignment horizontal="center" vertical="center" shrinkToFit="1"/>
    </xf>
    <xf numFmtId="0" fontId="196" fillId="0" borderId="30" xfId="37" applyFont="1" applyFill="1" applyBorder="1" applyAlignment="1">
      <alignment horizontal="center" vertical="center" shrinkToFit="1"/>
    </xf>
    <xf numFmtId="0" fontId="196" fillId="0" borderId="0" xfId="37" applyFont="1" applyFill="1" applyBorder="1" applyAlignment="1">
      <alignment horizontal="center" vertical="center" shrinkToFit="1"/>
    </xf>
    <xf numFmtId="0" fontId="200" fillId="0" borderId="0" xfId="37" applyFont="1" applyBorder="1" applyAlignment="1">
      <alignment horizontal="center" vertical="center" shrinkToFit="1"/>
    </xf>
    <xf numFmtId="0" fontId="149" fillId="0" borderId="11" xfId="0" applyFont="1" applyBorder="1" applyAlignment="1">
      <alignment horizontal="center" shrinkToFit="1"/>
    </xf>
    <xf numFmtId="0" fontId="39" fillId="0" borderId="0" xfId="0" applyFont="1" applyFill="1" applyBorder="1" applyAlignment="1">
      <alignment horizontal="left" shrinkToFit="1"/>
    </xf>
    <xf numFmtId="0" fontId="35" fillId="0" borderId="0" xfId="0" applyFont="1" applyBorder="1" applyAlignment="1">
      <alignment horizontal="center" shrinkToFit="1"/>
    </xf>
    <xf numFmtId="0" fontId="39" fillId="0" borderId="0" xfId="0" applyFont="1" applyBorder="1" applyAlignment="1">
      <alignment horizontal="left" shrinkToFit="1"/>
    </xf>
    <xf numFmtId="0" fontId="39" fillId="0" borderId="166" xfId="0" applyFont="1" applyBorder="1" applyAlignment="1">
      <alignment horizontal="center" vertical="center" textRotation="180" shrinkToFit="1"/>
    </xf>
    <xf numFmtId="0" fontId="39" fillId="0" borderId="164" xfId="0" applyFont="1" applyBorder="1" applyAlignment="1">
      <alignment horizontal="center" vertical="center" textRotation="180" shrinkToFit="1"/>
    </xf>
    <xf numFmtId="0" fontId="38" fillId="0" borderId="39" xfId="0" applyFont="1" applyFill="1" applyBorder="1" applyAlignment="1">
      <alignment horizontal="center" vertical="center" wrapText="1" shrinkToFit="1"/>
    </xf>
    <xf numFmtId="0" fontId="38" fillId="0" borderId="21" xfId="0" applyFont="1" applyFill="1" applyBorder="1" applyAlignment="1">
      <alignment horizontal="center" vertical="center" wrapText="1" shrinkToFit="1"/>
    </xf>
    <xf numFmtId="0" fontId="39" fillId="0" borderId="21" xfId="0" applyFont="1" applyBorder="1" applyAlignment="1">
      <alignment horizontal="center" vertical="center" textRotation="255" shrinkToFit="1"/>
    </xf>
    <xf numFmtId="0" fontId="40" fillId="0" borderId="103" xfId="0" applyFont="1" applyBorder="1" applyAlignment="1">
      <alignment horizontal="center" vertical="center"/>
    </xf>
    <xf numFmtId="0" fontId="39" fillId="0" borderId="167" xfId="0" applyFont="1" applyBorder="1" applyAlignment="1">
      <alignment horizontal="center" vertical="center"/>
    </xf>
    <xf numFmtId="0" fontId="39" fillId="0" borderId="39" xfId="0" applyFont="1" applyFill="1" applyBorder="1" applyAlignment="1">
      <alignment horizontal="center" vertical="center" wrapText="1" shrinkToFit="1"/>
    </xf>
    <xf numFmtId="0" fontId="39" fillId="0" borderId="21" xfId="0" applyFont="1" applyFill="1" applyBorder="1" applyAlignment="1">
      <alignment horizontal="center" vertical="center" wrapText="1" shrinkToFit="1"/>
    </xf>
    <xf numFmtId="0" fontId="39" fillId="0" borderId="23" xfId="0" applyFont="1" applyFill="1" applyBorder="1" applyAlignment="1">
      <alignment horizontal="center" vertical="center" wrapText="1" shrinkToFit="1"/>
    </xf>
    <xf numFmtId="0" fontId="39" fillId="0" borderId="21" xfId="0" applyFont="1" applyFill="1" applyBorder="1" applyAlignment="1">
      <alignment horizontal="center" vertical="center" textRotation="255" shrinkToFit="1"/>
    </xf>
    <xf numFmtId="0" fontId="38" fillId="0" borderId="23" xfId="0" applyFont="1" applyFill="1" applyBorder="1" applyAlignment="1">
      <alignment horizontal="center" vertical="center" wrapText="1" shrinkToFit="1"/>
    </xf>
    <xf numFmtId="0" fontId="69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44" fillId="0" borderId="39" xfId="0" applyFont="1" applyBorder="1" applyAlignment="1">
      <alignment horizontal="center" vertical="center" wrapText="1"/>
    </xf>
    <xf numFmtId="0" fontId="44" fillId="0" borderId="21" xfId="0" applyFont="1" applyBorder="1" applyAlignment="1">
      <alignment horizontal="center" vertical="center" wrapText="1"/>
    </xf>
    <xf numFmtId="0" fontId="44" fillId="0" borderId="23" xfId="0" applyFont="1" applyBorder="1" applyAlignment="1">
      <alignment horizontal="center" vertical="center" wrapText="1"/>
    </xf>
    <xf numFmtId="0" fontId="39" fillId="0" borderId="165" xfId="0" applyFont="1" applyBorder="1" applyAlignment="1">
      <alignment horizontal="center" vertical="center" textRotation="180" shrinkToFit="1"/>
    </xf>
    <xf numFmtId="0" fontId="39" fillId="0" borderId="0" xfId="0" applyFont="1" applyBorder="1" applyAlignment="1">
      <alignment horizontal="left" vertical="center"/>
    </xf>
    <xf numFmtId="0" fontId="124" fillId="25" borderId="39" xfId="0" applyFont="1" applyFill="1" applyBorder="1" applyAlignment="1">
      <alignment horizontal="center" vertical="center" wrapText="1" shrinkToFit="1"/>
    </xf>
    <xf numFmtId="0" fontId="124" fillId="25" borderId="21" xfId="0" applyFont="1" applyFill="1" applyBorder="1" applyAlignment="1">
      <alignment horizontal="center" vertical="center" wrapText="1" shrinkToFit="1"/>
    </xf>
    <xf numFmtId="0" fontId="124" fillId="25" borderId="23" xfId="0" applyFont="1" applyFill="1" applyBorder="1" applyAlignment="1">
      <alignment horizontal="center" vertical="center" wrapText="1" shrinkToFit="1"/>
    </xf>
    <xf numFmtId="0" fontId="38" fillId="0" borderId="21" xfId="0" applyFont="1" applyBorder="1" applyAlignment="1">
      <alignment horizontal="center" vertical="center" textRotation="255" shrinkToFit="1"/>
    </xf>
    <xf numFmtId="0" fontId="76" fillId="0" borderId="169" xfId="0" applyFont="1" applyBorder="1" applyAlignment="1">
      <alignment horizontal="center" vertical="center"/>
    </xf>
    <xf numFmtId="0" fontId="76" fillId="0" borderId="170" xfId="0" applyFont="1" applyBorder="1" applyAlignment="1">
      <alignment horizontal="center" vertical="center"/>
    </xf>
    <xf numFmtId="0" fontId="44" fillId="0" borderId="39" xfId="0" applyFont="1" applyBorder="1" applyAlignment="1">
      <alignment horizontal="left" vertical="center" wrapText="1"/>
    </xf>
    <xf numFmtId="0" fontId="44" fillId="0" borderId="21" xfId="0" applyFont="1" applyBorder="1" applyAlignment="1">
      <alignment horizontal="left" vertical="center" wrapText="1"/>
    </xf>
    <xf numFmtId="0" fontId="38" fillId="0" borderId="80" xfId="0" applyFont="1" applyBorder="1" applyAlignment="1">
      <alignment horizontal="center" vertical="center" textRotation="255" shrinkToFit="1"/>
    </xf>
    <xf numFmtId="0" fontId="39" fillId="0" borderId="41" xfId="0" applyFont="1" applyFill="1" applyBorder="1" applyAlignment="1">
      <alignment horizontal="center" vertical="center" wrapText="1" shrinkToFit="1"/>
    </xf>
    <xf numFmtId="0" fontId="38" fillId="0" borderId="80" xfId="0" applyFont="1" applyFill="1" applyBorder="1" applyAlignment="1">
      <alignment horizontal="center" vertical="center" textRotation="255" shrinkToFit="1"/>
    </xf>
    <xf numFmtId="0" fontId="24" fillId="0" borderId="0" xfId="0" applyFont="1" applyBorder="1" applyAlignment="1">
      <alignment horizontal="left" vertical="center"/>
    </xf>
    <xf numFmtId="0" fontId="120" fillId="25" borderId="21" xfId="0" applyFont="1" applyFill="1" applyBorder="1" applyAlignment="1">
      <alignment horizontal="center" vertical="center" wrapText="1" shrinkToFit="1"/>
    </xf>
    <xf numFmtId="0" fontId="120" fillId="25" borderId="168" xfId="0" applyFont="1" applyFill="1" applyBorder="1" applyAlignment="1">
      <alignment horizontal="center" vertical="center" wrapText="1" shrinkToFit="1"/>
    </xf>
    <xf numFmtId="0" fontId="36" fillId="0" borderId="21" xfId="0" applyFont="1" applyBorder="1" applyAlignment="1">
      <alignment horizontal="center" vertical="center" textRotation="255" shrinkToFit="1"/>
    </xf>
    <xf numFmtId="0" fontId="40" fillId="0" borderId="165" xfId="0" applyFont="1" applyBorder="1" applyAlignment="1">
      <alignment horizontal="center" vertical="center" textRotation="180" shrinkToFit="1"/>
    </xf>
    <xf numFmtId="0" fontId="40" fillId="0" borderId="164" xfId="0" applyFont="1" applyBorder="1" applyAlignment="1">
      <alignment horizontal="center" vertical="center" textRotation="180" shrinkToFit="1"/>
    </xf>
    <xf numFmtId="0" fontId="40" fillId="0" borderId="39" xfId="0" applyFont="1" applyFill="1" applyBorder="1" applyAlignment="1">
      <alignment horizontal="center" vertical="center" wrapText="1" shrinkToFit="1"/>
    </xf>
    <xf numFmtId="0" fontId="40" fillId="0" borderId="21" xfId="0" applyFont="1" applyFill="1" applyBorder="1" applyAlignment="1">
      <alignment horizontal="center" vertical="center" wrapText="1" shrinkToFit="1"/>
    </xf>
    <xf numFmtId="0" fontId="40" fillId="0" borderId="23" xfId="0" applyFont="1" applyFill="1" applyBorder="1" applyAlignment="1">
      <alignment horizontal="center" vertical="center" wrapText="1" shrinkToFit="1"/>
    </xf>
    <xf numFmtId="0" fontId="76" fillId="0" borderId="103" xfId="0" applyFont="1" applyBorder="1" applyAlignment="1">
      <alignment horizontal="center" vertical="center"/>
    </xf>
    <xf numFmtId="0" fontId="80" fillId="0" borderId="167" xfId="0" applyFont="1" applyBorder="1" applyAlignment="1">
      <alignment horizontal="center" vertical="center"/>
    </xf>
    <xf numFmtId="0" fontId="36" fillId="0" borderId="21" xfId="0" applyFont="1" applyFill="1" applyBorder="1" applyAlignment="1">
      <alignment horizontal="center" vertical="center" textRotation="255" shrinkToFit="1"/>
    </xf>
    <xf numFmtId="0" fontId="35" fillId="0" borderId="0" xfId="0" applyFont="1" applyBorder="1" applyAlignment="1">
      <alignment horizontal="center" wrapText="1" shrinkToFit="1"/>
    </xf>
    <xf numFmtId="0" fontId="40" fillId="0" borderId="0" xfId="0" applyFont="1" applyBorder="1" applyAlignment="1">
      <alignment horizontal="left" shrinkToFit="1"/>
    </xf>
    <xf numFmtId="0" fontId="44" fillId="0" borderId="23" xfId="0" applyFont="1" applyBorder="1" applyAlignment="1">
      <alignment horizontal="left" vertical="center" wrapText="1"/>
    </xf>
    <xf numFmtId="0" fontId="39" fillId="0" borderId="11" xfId="0" applyFont="1" applyFill="1" applyBorder="1" applyAlignment="1">
      <alignment horizontal="left" shrinkToFit="1"/>
    </xf>
    <xf numFmtId="0" fontId="172" fillId="0" borderId="103" xfId="0" applyFont="1" applyBorder="1" applyAlignment="1">
      <alignment horizontal="center" vertical="center"/>
    </xf>
    <xf numFmtId="0" fontId="172" fillId="0" borderId="167" xfId="0" applyFont="1" applyBorder="1" applyAlignment="1">
      <alignment horizontal="center" vertical="center"/>
    </xf>
    <xf numFmtId="0" fontId="116" fillId="0" borderId="39" xfId="0" applyFont="1" applyBorder="1" applyAlignment="1">
      <alignment horizontal="center" vertical="center" textRotation="180" shrinkToFit="1"/>
    </xf>
    <xf numFmtId="0" fontId="116" fillId="0" borderId="21" xfId="0" applyFont="1" applyBorder="1" applyAlignment="1">
      <alignment horizontal="center" vertical="center" textRotation="180" shrinkToFit="1"/>
    </xf>
    <xf numFmtId="0" fontId="116" fillId="0" borderId="171" xfId="0" applyFont="1" applyBorder="1" applyAlignment="1">
      <alignment horizontal="center" vertical="center" textRotation="180" shrinkToFit="1"/>
    </xf>
    <xf numFmtId="0" fontId="116" fillId="0" borderId="21" xfId="0" applyFont="1" applyBorder="1" applyAlignment="1">
      <alignment horizontal="center" vertical="center" textRotation="255" shrinkToFit="1"/>
    </xf>
    <xf numFmtId="0" fontId="116" fillId="0" borderId="171" xfId="0" applyFont="1" applyBorder="1" applyAlignment="1">
      <alignment horizontal="center" vertical="center" textRotation="255" shrinkToFit="1"/>
    </xf>
    <xf numFmtId="0" fontId="116" fillId="25" borderId="39" xfId="0" applyFont="1" applyFill="1" applyBorder="1" applyAlignment="1">
      <alignment horizontal="center" vertical="center" textRotation="180" shrinkToFit="1"/>
    </xf>
    <xf numFmtId="0" fontId="116" fillId="25" borderId="21" xfId="0" applyFont="1" applyFill="1" applyBorder="1" applyAlignment="1">
      <alignment horizontal="center" vertical="center" textRotation="180" shrinkToFit="1"/>
    </xf>
    <xf numFmtId="0" fontId="116" fillId="25" borderId="171" xfId="0" applyFont="1" applyFill="1" applyBorder="1" applyAlignment="1">
      <alignment horizontal="center" vertical="center" textRotation="180" shrinkToFit="1"/>
    </xf>
    <xf numFmtId="0" fontId="120" fillId="25" borderId="39" xfId="0" applyFont="1" applyFill="1" applyBorder="1" applyAlignment="1">
      <alignment horizontal="center" vertical="center" wrapText="1" shrinkToFit="1"/>
    </xf>
    <xf numFmtId="0" fontId="120" fillId="25" borderId="23" xfId="0" applyFont="1" applyFill="1" applyBorder="1" applyAlignment="1">
      <alignment horizontal="center" vertical="center" wrapText="1" shrinkToFit="1"/>
    </xf>
    <xf numFmtId="0" fontId="116" fillId="25" borderId="21" xfId="0" applyFont="1" applyFill="1" applyBorder="1" applyAlignment="1">
      <alignment horizontal="center" vertical="center" textRotation="255" shrinkToFit="1"/>
    </xf>
    <xf numFmtId="0" fontId="116" fillId="25" borderId="171" xfId="0" applyFont="1" applyFill="1" applyBorder="1" applyAlignment="1">
      <alignment horizontal="center" vertical="center" textRotation="255" shrinkToFit="1"/>
    </xf>
    <xf numFmtId="0" fontId="120" fillId="0" borderId="39" xfId="0" applyFont="1" applyFill="1" applyBorder="1" applyAlignment="1">
      <alignment horizontal="center" vertical="center" wrapText="1" shrinkToFit="1"/>
    </xf>
    <xf numFmtId="0" fontId="120" fillId="0" borderId="21" xfId="0" applyFont="1" applyFill="1" applyBorder="1" applyAlignment="1">
      <alignment horizontal="center" vertical="center" wrapText="1" shrinkToFit="1"/>
    </xf>
    <xf numFmtId="0" fontId="120" fillId="0" borderId="23" xfId="0" applyFont="1" applyFill="1" applyBorder="1" applyAlignment="1">
      <alignment horizontal="center" vertical="center" wrapText="1" shrinkToFit="1"/>
    </xf>
    <xf numFmtId="0" fontId="170" fillId="25" borderId="26" xfId="37" applyFont="1" applyFill="1" applyBorder="1" applyAlignment="1">
      <alignment horizontal="left" vertical="center" shrinkToFit="1"/>
    </xf>
    <xf numFmtId="0" fontId="39" fillId="25" borderId="39" xfId="0" applyFont="1" applyFill="1" applyBorder="1" applyAlignment="1">
      <alignment horizontal="left" vertical="center" wrapText="1" shrinkToFit="1"/>
    </xf>
    <xf numFmtId="0" fontId="39" fillId="25" borderId="21" xfId="0" applyFont="1" applyFill="1" applyBorder="1" applyAlignment="1">
      <alignment horizontal="left" vertical="center" wrapText="1" shrinkToFit="1"/>
    </xf>
    <xf numFmtId="0" fontId="39" fillId="25" borderId="23" xfId="0" applyFont="1" applyFill="1" applyBorder="1" applyAlignment="1">
      <alignment horizontal="left" vertical="center" wrapText="1" shrinkToFit="1"/>
    </xf>
    <xf numFmtId="0" fontId="166" fillId="0" borderId="0" xfId="0" applyFont="1" applyAlignment="1">
      <alignment horizontal="center" vertical="center"/>
    </xf>
    <xf numFmtId="0" fontId="140" fillId="0" borderId="0" xfId="0" applyFont="1" applyAlignment="1">
      <alignment horizontal="left" vertical="center"/>
    </xf>
    <xf numFmtId="202" fontId="254" fillId="35" borderId="103" xfId="0" applyNumberFormat="1" applyFont="1" applyFill="1" applyBorder="1" applyAlignment="1">
      <alignment horizontal="center" vertical="center" wrapText="1"/>
    </xf>
    <xf numFmtId="202" fontId="254" fillId="35" borderId="20" xfId="0" applyNumberFormat="1" applyFont="1" applyFill="1" applyBorder="1" applyAlignment="1">
      <alignment horizontal="center" vertical="center" wrapText="1"/>
    </xf>
    <xf numFmtId="202" fontId="254" fillId="35" borderId="161" xfId="0" applyNumberFormat="1" applyFont="1" applyFill="1" applyBorder="1" applyAlignment="1">
      <alignment horizontal="center" vertical="center" wrapText="1"/>
    </xf>
    <xf numFmtId="210" fontId="254" fillId="35" borderId="32" xfId="0" applyNumberFormat="1" applyFont="1" applyFill="1" applyBorder="1" applyAlignment="1">
      <alignment horizontal="center" vertical="center" wrapText="1"/>
    </xf>
    <xf numFmtId="210" fontId="254" fillId="35" borderId="40" xfId="0" applyNumberFormat="1" applyFont="1" applyFill="1" applyBorder="1" applyAlignment="1">
      <alignment horizontal="center" vertical="center" wrapText="1"/>
    </xf>
    <xf numFmtId="210" fontId="254" fillId="35" borderId="41" xfId="0" applyNumberFormat="1" applyFont="1" applyFill="1" applyBorder="1" applyAlignment="1">
      <alignment horizontal="center" vertical="center" wrapText="1"/>
    </xf>
    <xf numFmtId="221" fontId="253" fillId="32" borderId="32" xfId="0" applyNumberFormat="1" applyFont="1" applyFill="1" applyBorder="1" applyAlignment="1">
      <alignment horizontal="center" vertical="center" wrapText="1"/>
    </xf>
    <xf numFmtId="221" fontId="253" fillId="32" borderId="40" xfId="0" applyNumberFormat="1" applyFont="1" applyFill="1" applyBorder="1" applyAlignment="1">
      <alignment horizontal="center" vertical="center" wrapText="1"/>
    </xf>
    <xf numFmtId="221" fontId="253" fillId="32" borderId="41" xfId="0" applyNumberFormat="1" applyFont="1" applyFill="1" applyBorder="1" applyAlignment="1">
      <alignment horizontal="center" vertical="center" wrapText="1"/>
    </xf>
    <xf numFmtId="208" fontId="253" fillId="32" borderId="32" xfId="0" applyNumberFormat="1" applyFont="1" applyFill="1" applyBorder="1" applyAlignment="1">
      <alignment horizontal="center" vertical="center" wrapText="1"/>
    </xf>
    <xf numFmtId="208" fontId="253" fillId="32" borderId="40" xfId="0" applyNumberFormat="1" applyFont="1" applyFill="1" applyBorder="1" applyAlignment="1">
      <alignment horizontal="center" vertical="center" wrapText="1"/>
    </xf>
    <xf numFmtId="208" fontId="253" fillId="32" borderId="41" xfId="0" applyNumberFormat="1" applyFont="1" applyFill="1" applyBorder="1" applyAlignment="1">
      <alignment horizontal="center" vertical="center" wrapText="1"/>
    </xf>
    <xf numFmtId="222" fontId="253" fillId="32" borderId="32" xfId="0" applyNumberFormat="1" applyFont="1" applyFill="1" applyBorder="1" applyAlignment="1">
      <alignment horizontal="center" vertical="center" wrapText="1"/>
    </xf>
    <xf numFmtId="222" fontId="253" fillId="32" borderId="40" xfId="0" applyNumberFormat="1" applyFont="1" applyFill="1" applyBorder="1" applyAlignment="1">
      <alignment horizontal="center" vertical="center" wrapText="1"/>
    </xf>
    <xf numFmtId="222" fontId="253" fillId="32" borderId="41" xfId="0" applyNumberFormat="1" applyFont="1" applyFill="1" applyBorder="1" applyAlignment="1">
      <alignment horizontal="center" vertical="center" wrapText="1"/>
    </xf>
    <xf numFmtId="194" fontId="250" fillId="33" borderId="103" xfId="0" applyNumberFormat="1" applyFont="1" applyFill="1" applyBorder="1" applyAlignment="1">
      <alignment horizontal="center" vertical="center" wrapText="1"/>
    </xf>
    <xf numFmtId="194" fontId="250" fillId="33" borderId="20" xfId="0" applyNumberFormat="1" applyFont="1" applyFill="1" applyBorder="1" applyAlignment="1">
      <alignment horizontal="center" vertical="center" wrapText="1"/>
    </xf>
    <xf numFmtId="194" fontId="250" fillId="33" borderId="161" xfId="0" applyNumberFormat="1" applyFont="1" applyFill="1" applyBorder="1" applyAlignment="1">
      <alignment horizontal="center" vertical="center" wrapText="1"/>
    </xf>
    <xf numFmtId="0" fontId="262" fillId="0" borderId="172" xfId="0" applyFont="1" applyBorder="1" applyAlignment="1">
      <alignment horizontal="center" vertical="center"/>
    </xf>
    <xf numFmtId="0" fontId="262" fillId="0" borderId="40" xfId="0" applyFont="1" applyBorder="1" applyAlignment="1">
      <alignment horizontal="center" vertical="center"/>
    </xf>
    <xf numFmtId="0" fontId="148" fillId="0" borderId="32" xfId="0" applyFont="1" applyBorder="1" applyAlignment="1">
      <alignment horizontal="center" vertical="center" shrinkToFit="1"/>
    </xf>
    <xf numFmtId="0" fontId="148" fillId="0" borderId="40" xfId="0" applyFont="1" applyBorder="1" applyAlignment="1">
      <alignment horizontal="center" vertical="center" shrinkToFit="1"/>
    </xf>
    <xf numFmtId="0" fontId="148" fillId="0" borderId="32" xfId="0" applyFont="1" applyBorder="1" applyAlignment="1">
      <alignment horizontal="center" vertical="center"/>
    </xf>
    <xf numFmtId="0" fontId="148" fillId="0" borderId="40" xfId="0" applyFont="1" applyBorder="1" applyAlignment="1">
      <alignment horizontal="center" vertical="center"/>
    </xf>
    <xf numFmtId="0" fontId="148" fillId="0" borderId="41" xfId="0" applyFont="1" applyBorder="1" applyAlignment="1">
      <alignment horizontal="center" vertical="center"/>
    </xf>
    <xf numFmtId="0" fontId="260" fillId="0" borderId="32" xfId="0" applyFont="1" applyBorder="1" applyAlignment="1">
      <alignment horizontal="center" vertical="center" shrinkToFit="1"/>
    </xf>
    <xf numFmtId="0" fontId="260" fillId="0" borderId="40" xfId="0" applyFont="1" applyBorder="1" applyAlignment="1">
      <alignment horizontal="center" vertical="center" shrinkToFit="1"/>
    </xf>
    <xf numFmtId="0" fontId="260" fillId="0" borderId="41" xfId="0" applyFont="1" applyBorder="1" applyAlignment="1">
      <alignment horizontal="center" vertical="center" shrinkToFit="1"/>
    </xf>
    <xf numFmtId="0" fontId="262" fillId="0" borderId="46" xfId="0" applyFont="1" applyBorder="1" applyAlignment="1">
      <alignment horizontal="center" vertical="center"/>
    </xf>
    <xf numFmtId="0" fontId="262" fillId="0" borderId="0" xfId="0" applyFont="1" applyAlignment="1">
      <alignment horizontal="center" vertical="center"/>
    </xf>
    <xf numFmtId="0" fontId="247" fillId="0" borderId="30" xfId="37" applyFont="1" applyBorder="1" applyAlignment="1">
      <alignment horizontal="center" vertical="center" shrinkToFit="1"/>
    </xf>
    <xf numFmtId="0" fontId="247" fillId="0" borderId="0" xfId="37" applyFont="1" applyAlignment="1">
      <alignment horizontal="center" vertical="center" shrinkToFit="1"/>
    </xf>
    <xf numFmtId="0" fontId="61" fillId="0" borderId="30" xfId="37" applyFont="1" applyBorder="1" applyAlignment="1">
      <alignment horizontal="center" vertical="center" shrinkToFit="1"/>
    </xf>
    <xf numFmtId="0" fontId="247" fillId="0" borderId="10" xfId="37" applyFont="1" applyBorder="1" applyAlignment="1">
      <alignment horizontal="center" vertical="center" shrinkToFit="1"/>
    </xf>
    <xf numFmtId="0" fontId="261" fillId="0" borderId="30" xfId="0" applyFont="1" applyBorder="1" applyAlignment="1">
      <alignment horizontal="center" vertical="center" shrinkToFit="1"/>
    </xf>
    <xf numFmtId="0" fontId="261" fillId="0" borderId="0" xfId="0" applyFont="1" applyAlignment="1">
      <alignment horizontal="center" vertical="center" shrinkToFit="1"/>
    </xf>
    <xf numFmtId="0" fontId="261" fillId="0" borderId="10" xfId="0" applyFont="1" applyBorder="1" applyAlignment="1">
      <alignment horizontal="center" vertical="center" shrinkToFit="1"/>
    </xf>
    <xf numFmtId="0" fontId="257" fillId="0" borderId="30" xfId="37" applyFont="1" applyBorder="1" applyAlignment="1">
      <alignment horizontal="center" vertical="center" shrinkToFit="1"/>
    </xf>
    <xf numFmtId="0" fontId="257" fillId="0" borderId="0" xfId="37" applyFont="1" applyAlignment="1">
      <alignment horizontal="center" vertical="center" shrinkToFit="1"/>
    </xf>
    <xf numFmtId="0" fontId="242" fillId="0" borderId="30" xfId="37" applyFont="1" applyBorder="1" applyAlignment="1">
      <alignment horizontal="center" vertical="center" shrinkToFit="1"/>
    </xf>
    <xf numFmtId="0" fontId="242" fillId="0" borderId="0" xfId="37" applyFont="1" applyAlignment="1">
      <alignment horizontal="center" vertical="center" shrinkToFit="1"/>
    </xf>
    <xf numFmtId="0" fontId="242" fillId="0" borderId="10" xfId="37" applyFont="1" applyBorder="1" applyAlignment="1">
      <alignment horizontal="center" vertical="center" shrinkToFit="1"/>
    </xf>
    <xf numFmtId="0" fontId="260" fillId="0" borderId="30" xfId="0" applyFont="1" applyBorder="1" applyAlignment="1">
      <alignment horizontal="center" vertical="center" shrinkToFit="1"/>
    </xf>
    <xf numFmtId="0" fontId="260" fillId="0" borderId="0" xfId="0" applyFont="1" applyAlignment="1">
      <alignment horizontal="center" vertical="center" shrinkToFit="1"/>
    </xf>
    <xf numFmtId="0" fontId="260" fillId="0" borderId="10" xfId="0" applyFont="1" applyBorder="1" applyAlignment="1">
      <alignment horizontal="center" vertical="center" shrinkToFit="1"/>
    </xf>
    <xf numFmtId="0" fontId="219" fillId="0" borderId="46" xfId="37" applyFont="1" applyBorder="1" applyAlignment="1">
      <alignment horizontal="left" vertical="center" wrapText="1"/>
    </xf>
    <xf numFmtId="0" fontId="219" fillId="0" borderId="0" xfId="37" applyFont="1" applyAlignment="1">
      <alignment horizontal="left" vertical="center" wrapText="1"/>
    </xf>
    <xf numFmtId="0" fontId="238" fillId="0" borderId="30" xfId="37" applyFont="1" applyBorder="1" applyAlignment="1">
      <alignment horizontal="center" vertical="center" shrinkToFit="1"/>
    </xf>
    <xf numFmtId="0" fontId="238" fillId="0" borderId="0" xfId="37" applyFont="1" applyAlignment="1">
      <alignment horizontal="center" vertical="center" shrinkToFit="1"/>
    </xf>
    <xf numFmtId="0" fontId="238" fillId="0" borderId="30" xfId="37" applyFont="1" applyBorder="1" applyAlignment="1">
      <alignment horizontal="center" vertical="center" wrapText="1"/>
    </xf>
    <xf numFmtId="0" fontId="238" fillId="0" borderId="0" xfId="37" applyFont="1" applyAlignment="1">
      <alignment horizontal="center" vertical="center" wrapText="1"/>
    </xf>
    <xf numFmtId="0" fontId="238" fillId="0" borderId="10" xfId="37" applyFont="1" applyBorder="1" applyAlignment="1">
      <alignment horizontal="center" vertical="center" shrinkToFit="1"/>
    </xf>
    <xf numFmtId="0" fontId="184" fillId="0" borderId="30" xfId="0" applyFont="1" applyBorder="1" applyAlignment="1">
      <alignment horizontal="center" vertical="center" wrapText="1"/>
    </xf>
    <xf numFmtId="0" fontId="184" fillId="0" borderId="0" xfId="0" applyFont="1" applyAlignment="1">
      <alignment horizontal="center" vertical="center" wrapText="1"/>
    </xf>
    <xf numFmtId="0" fontId="184" fillId="0" borderId="10" xfId="0" applyFont="1" applyBorder="1" applyAlignment="1">
      <alignment horizontal="center" vertical="center" wrapText="1"/>
    </xf>
    <xf numFmtId="0" fontId="219" fillId="0" borderId="30" xfId="37" applyFont="1" applyBorder="1" applyAlignment="1">
      <alignment horizontal="left" vertical="center" shrinkToFit="1"/>
    </xf>
    <xf numFmtId="0" fontId="219" fillId="0" borderId="0" xfId="37" applyFont="1" applyAlignment="1">
      <alignment horizontal="left" vertical="center" shrinkToFit="1"/>
    </xf>
    <xf numFmtId="0" fontId="234" fillId="0" borderId="30" xfId="37" applyFont="1" applyBorder="1" applyAlignment="1">
      <alignment horizontal="center" vertical="center" shrinkToFit="1"/>
    </xf>
    <xf numFmtId="0" fontId="234" fillId="0" borderId="0" xfId="37" applyFont="1" applyAlignment="1">
      <alignment horizontal="center" vertical="center" shrinkToFit="1"/>
    </xf>
    <xf numFmtId="0" fontId="234" fillId="0" borderId="10" xfId="37" applyFont="1" applyBorder="1" applyAlignment="1">
      <alignment horizontal="center" vertical="center" shrinkToFit="1"/>
    </xf>
    <xf numFmtId="0" fontId="234" fillId="0" borderId="30" xfId="37" applyFont="1" applyBorder="1" applyAlignment="1">
      <alignment horizontal="center" vertical="center" wrapText="1"/>
    </xf>
    <xf numFmtId="0" fontId="234" fillId="0" borderId="0" xfId="37" applyFont="1" applyAlignment="1">
      <alignment horizontal="center" vertical="center" wrapText="1"/>
    </xf>
    <xf numFmtId="0" fontId="234" fillId="0" borderId="10" xfId="37" applyFont="1" applyBorder="1" applyAlignment="1">
      <alignment horizontal="center" vertical="center" wrapText="1"/>
    </xf>
    <xf numFmtId="0" fontId="221" fillId="0" borderId="30" xfId="0" applyFont="1" applyBorder="1" applyAlignment="1">
      <alignment horizontal="left"/>
    </xf>
    <xf numFmtId="0" fontId="221" fillId="0" borderId="0" xfId="0" applyFont="1" applyAlignment="1">
      <alignment horizontal="left"/>
    </xf>
    <xf numFmtId="0" fontId="62" fillId="0" borderId="162" xfId="37" applyFont="1" applyBorder="1" applyAlignment="1">
      <alignment horizontal="center" vertical="center" wrapText="1"/>
    </xf>
    <xf numFmtId="0" fontId="255" fillId="0" borderId="85" xfId="37" applyFont="1" applyBorder="1" applyAlignment="1">
      <alignment horizontal="center" vertical="center" wrapText="1"/>
    </xf>
    <xf numFmtId="0" fontId="255" fillId="0" borderId="163" xfId="37" applyFont="1" applyBorder="1" applyAlignment="1">
      <alignment horizontal="center" vertical="center" wrapText="1"/>
    </xf>
    <xf numFmtId="0" fontId="255" fillId="0" borderId="162" xfId="37" applyFont="1" applyBorder="1" applyAlignment="1">
      <alignment horizontal="center" vertical="center" shrinkToFit="1"/>
    </xf>
    <xf numFmtId="0" fontId="255" fillId="0" borderId="85" xfId="37" applyFont="1" applyBorder="1" applyAlignment="1">
      <alignment horizontal="center" vertical="center" shrinkToFit="1"/>
    </xf>
    <xf numFmtId="0" fontId="255" fillId="0" borderId="163" xfId="37" applyFont="1" applyBorder="1" applyAlignment="1">
      <alignment horizontal="center" vertical="center" shrinkToFit="1"/>
    </xf>
    <xf numFmtId="0" fontId="255" fillId="0" borderId="30" xfId="37" applyFont="1" applyBorder="1" applyAlignment="1">
      <alignment horizontal="center" vertical="center" shrinkToFit="1"/>
    </xf>
    <xf numFmtId="0" fontId="255" fillId="0" borderId="0" xfId="37" applyFont="1" applyAlignment="1">
      <alignment horizontal="center" vertical="center" shrinkToFit="1"/>
    </xf>
    <xf numFmtId="0" fontId="255" fillId="0" borderId="10" xfId="37" applyFont="1" applyBorder="1" applyAlignment="1">
      <alignment horizontal="center" vertical="center" shrinkToFit="1"/>
    </xf>
    <xf numFmtId="223" fontId="253" fillId="32" borderId="30" xfId="0" applyNumberFormat="1" applyFont="1" applyFill="1" applyBorder="1" applyAlignment="1">
      <alignment horizontal="center" vertical="center" wrapText="1"/>
    </xf>
    <xf numFmtId="223" fontId="253" fillId="32" borderId="0" xfId="0" applyNumberFormat="1" applyFont="1" applyFill="1" applyAlignment="1">
      <alignment horizontal="center" vertical="center" wrapText="1"/>
    </xf>
    <xf numFmtId="223" fontId="253" fillId="32" borderId="10" xfId="0" applyNumberFormat="1" applyFont="1" applyFill="1" applyBorder="1" applyAlignment="1">
      <alignment horizontal="center" vertical="center" wrapText="1"/>
    </xf>
    <xf numFmtId="220" fontId="253" fillId="32" borderId="30" xfId="0" applyNumberFormat="1" applyFont="1" applyFill="1" applyBorder="1" applyAlignment="1">
      <alignment horizontal="center" vertical="center" wrapText="1"/>
    </xf>
    <xf numFmtId="220" fontId="253" fillId="32" borderId="0" xfId="0" applyNumberFormat="1" applyFont="1" applyFill="1" applyAlignment="1">
      <alignment horizontal="center" vertical="center" wrapText="1"/>
    </xf>
    <xf numFmtId="220" fontId="253" fillId="32" borderId="10" xfId="0" applyNumberFormat="1" applyFont="1" applyFill="1" applyBorder="1" applyAlignment="1">
      <alignment horizontal="center" vertical="center" wrapText="1"/>
    </xf>
    <xf numFmtId="221" fontId="253" fillId="32" borderId="30" xfId="0" applyNumberFormat="1" applyFont="1" applyFill="1" applyBorder="1" applyAlignment="1">
      <alignment horizontal="center" vertical="center" wrapText="1"/>
    </xf>
    <xf numFmtId="221" fontId="253" fillId="32" borderId="0" xfId="0" applyNumberFormat="1" applyFont="1" applyFill="1" applyAlignment="1">
      <alignment horizontal="center" vertical="center" wrapText="1"/>
    </xf>
    <xf numFmtId="221" fontId="253" fillId="32" borderId="10" xfId="0" applyNumberFormat="1" applyFont="1" applyFill="1" applyBorder="1" applyAlignment="1">
      <alignment horizontal="center" vertical="center" wrapText="1"/>
    </xf>
    <xf numFmtId="188" fontId="250" fillId="33" borderId="103" xfId="0" applyNumberFormat="1" applyFont="1" applyFill="1" applyBorder="1" applyAlignment="1">
      <alignment horizontal="center" vertical="center" wrapText="1"/>
    </xf>
    <xf numFmtId="188" fontId="250" fillId="33" borderId="20" xfId="0" applyNumberFormat="1" applyFont="1" applyFill="1" applyBorder="1" applyAlignment="1">
      <alignment horizontal="center" vertical="center" wrapText="1"/>
    </xf>
    <xf numFmtId="188" fontId="250" fillId="33" borderId="161" xfId="0" applyNumberFormat="1" applyFont="1" applyFill="1" applyBorder="1" applyAlignment="1">
      <alignment horizontal="center" vertical="center" wrapText="1"/>
    </xf>
    <xf numFmtId="0" fontId="260" fillId="0" borderId="32" xfId="0" applyFont="1" applyBorder="1" applyAlignment="1">
      <alignment horizontal="center" shrinkToFit="1"/>
    </xf>
    <xf numFmtId="0" fontId="260" fillId="0" borderId="40" xfId="0" applyFont="1" applyBorder="1" applyAlignment="1">
      <alignment horizontal="center" shrinkToFit="1"/>
    </xf>
    <xf numFmtId="0" fontId="260" fillId="0" borderId="41" xfId="0" applyFont="1" applyBorder="1" applyAlignment="1">
      <alignment horizontal="center" shrinkToFit="1"/>
    </xf>
    <xf numFmtId="0" fontId="261" fillId="0" borderId="30" xfId="0" applyFont="1" applyBorder="1" applyAlignment="1">
      <alignment horizontal="center" shrinkToFit="1"/>
    </xf>
    <xf numFmtId="0" fontId="261" fillId="0" borderId="0" xfId="0" applyFont="1" applyAlignment="1">
      <alignment horizontal="center" shrinkToFit="1"/>
    </xf>
    <xf numFmtId="0" fontId="261" fillId="0" borderId="10" xfId="0" applyFont="1" applyBorder="1" applyAlignment="1">
      <alignment horizontal="center" shrinkToFit="1"/>
    </xf>
    <xf numFmtId="0" fontId="242" fillId="25" borderId="30" xfId="37" applyFont="1" applyFill="1" applyBorder="1" applyAlignment="1">
      <alignment horizontal="center" vertical="center" shrinkToFit="1"/>
    </xf>
    <xf numFmtId="0" fontId="242" fillId="25" borderId="0" xfId="37" applyFont="1" applyFill="1" applyAlignment="1">
      <alignment horizontal="center" vertical="center" shrinkToFit="1"/>
    </xf>
    <xf numFmtId="0" fontId="242" fillId="25" borderId="10" xfId="37" applyFont="1" applyFill="1" applyBorder="1" applyAlignment="1">
      <alignment horizontal="center" vertical="center" shrinkToFit="1"/>
    </xf>
    <xf numFmtId="0" fontId="242" fillId="0" borderId="30" xfId="37" applyFont="1" applyBorder="1" applyAlignment="1">
      <alignment horizontal="center" vertical="center"/>
    </xf>
    <xf numFmtId="0" fontId="242" fillId="0" borderId="0" xfId="37" applyFont="1" applyAlignment="1">
      <alignment horizontal="center" vertical="center"/>
    </xf>
    <xf numFmtId="0" fontId="242" fillId="0" borderId="10" xfId="37" applyFont="1" applyBorder="1" applyAlignment="1">
      <alignment horizontal="center" vertical="center"/>
    </xf>
    <xf numFmtId="0" fontId="257" fillId="0" borderId="10" xfId="37" applyFont="1" applyBorder="1" applyAlignment="1">
      <alignment horizontal="center" vertical="center" shrinkToFit="1"/>
    </xf>
    <xf numFmtId="0" fontId="242" fillId="25" borderId="30" xfId="37" applyFont="1" applyFill="1" applyBorder="1" applyAlignment="1">
      <alignment horizontal="center" vertical="center"/>
    </xf>
    <xf numFmtId="0" fontId="242" fillId="25" borderId="0" xfId="37" applyFont="1" applyFill="1" applyAlignment="1">
      <alignment horizontal="center" vertical="center"/>
    </xf>
    <xf numFmtId="0" fontId="242" fillId="25" borderId="10" xfId="37" applyFont="1" applyFill="1" applyBorder="1" applyAlignment="1">
      <alignment horizontal="center" vertical="center"/>
    </xf>
    <xf numFmtId="0" fontId="260" fillId="0" borderId="30" xfId="0" applyFont="1" applyBorder="1" applyAlignment="1">
      <alignment horizontal="center" shrinkToFit="1"/>
    </xf>
    <xf numFmtId="0" fontId="260" fillId="0" borderId="0" xfId="0" applyFont="1" applyAlignment="1">
      <alignment horizontal="center" shrinkToFit="1"/>
    </xf>
    <xf numFmtId="0" fontId="260" fillId="0" borderId="10" xfId="0" applyFont="1" applyBorder="1" applyAlignment="1">
      <alignment horizontal="center" shrinkToFit="1"/>
    </xf>
    <xf numFmtId="0" fontId="238" fillId="25" borderId="30" xfId="37" applyFont="1" applyFill="1" applyBorder="1" applyAlignment="1">
      <alignment horizontal="center" vertical="center"/>
    </xf>
    <xf numFmtId="0" fontId="238" fillId="25" borderId="0" xfId="37" applyFont="1" applyFill="1" applyAlignment="1">
      <alignment horizontal="center" vertical="center"/>
    </xf>
    <xf numFmtId="0" fontId="238" fillId="25" borderId="10" xfId="37" applyFont="1" applyFill="1" applyBorder="1" applyAlignment="1">
      <alignment horizontal="center" vertical="center"/>
    </xf>
    <xf numFmtId="0" fontId="238" fillId="25" borderId="30" xfId="37" applyFont="1" applyFill="1" applyBorder="1" applyAlignment="1">
      <alignment horizontal="center" vertical="center" shrinkToFit="1"/>
    </xf>
    <xf numFmtId="0" fontId="238" fillId="25" borderId="0" xfId="37" applyFont="1" applyFill="1" applyAlignment="1">
      <alignment horizontal="center" vertical="center" shrinkToFit="1"/>
    </xf>
    <xf numFmtId="0" fontId="238" fillId="25" borderId="10" xfId="37" applyFont="1" applyFill="1" applyBorder="1" applyAlignment="1">
      <alignment horizontal="center" vertical="center" shrinkToFit="1"/>
    </xf>
    <xf numFmtId="0" fontId="184" fillId="0" borderId="30" xfId="0" applyFont="1" applyBorder="1" applyAlignment="1">
      <alignment horizontal="center" shrinkToFit="1"/>
    </xf>
    <xf numFmtId="0" fontId="184" fillId="0" borderId="0" xfId="0" applyFont="1" applyAlignment="1">
      <alignment horizontal="center" shrinkToFit="1"/>
    </xf>
    <xf numFmtId="0" fontId="184" fillId="0" borderId="10" xfId="0" applyFont="1" applyBorder="1" applyAlignment="1">
      <alignment horizontal="center" shrinkToFit="1"/>
    </xf>
    <xf numFmtId="0" fontId="234" fillId="0" borderId="30" xfId="37" applyFont="1" applyBorder="1" applyAlignment="1">
      <alignment horizontal="center" vertical="center"/>
    </xf>
    <xf numFmtId="0" fontId="234" fillId="0" borderId="0" xfId="37" applyFont="1" applyAlignment="1">
      <alignment horizontal="center" vertical="center"/>
    </xf>
    <xf numFmtId="0" fontId="234" fillId="0" borderId="10" xfId="37" applyFont="1" applyBorder="1" applyAlignment="1">
      <alignment horizontal="center" vertical="center"/>
    </xf>
    <xf numFmtId="0" fontId="233" fillId="0" borderId="30" xfId="0" applyFont="1" applyBorder="1" applyAlignment="1">
      <alignment horizontal="center" vertical="center"/>
    </xf>
    <xf numFmtId="0" fontId="233" fillId="0" borderId="0" xfId="0" applyFont="1" applyAlignment="1">
      <alignment horizontal="center" vertical="center"/>
    </xf>
    <xf numFmtId="0" fontId="233" fillId="0" borderId="10" xfId="0" applyFont="1" applyBorder="1" applyAlignment="1">
      <alignment horizontal="center" vertical="center"/>
    </xf>
    <xf numFmtId="0" fontId="232" fillId="0" borderId="30" xfId="0" applyFont="1" applyBorder="1" applyAlignment="1">
      <alignment horizontal="center" shrinkToFit="1"/>
    </xf>
    <xf numFmtId="0" fontId="232" fillId="0" borderId="0" xfId="0" applyFont="1" applyAlignment="1">
      <alignment horizontal="center" shrinkToFit="1"/>
    </xf>
    <xf numFmtId="0" fontId="232" fillId="0" borderId="10" xfId="0" applyFont="1" applyBorder="1" applyAlignment="1">
      <alignment horizontal="center" shrinkToFit="1"/>
    </xf>
    <xf numFmtId="0" fontId="62" fillId="0" borderId="30" xfId="37" applyFont="1" applyBorder="1" applyAlignment="1">
      <alignment horizontal="center" vertical="center"/>
    </xf>
    <xf numFmtId="0" fontId="255" fillId="0" borderId="0" xfId="37" applyFont="1" applyAlignment="1">
      <alignment horizontal="center" vertical="center"/>
    </xf>
    <xf numFmtId="0" fontId="255" fillId="0" borderId="10" xfId="37" applyFont="1" applyBorder="1" applyAlignment="1">
      <alignment horizontal="center" vertical="center"/>
    </xf>
    <xf numFmtId="0" fontId="184" fillId="0" borderId="30" xfId="0" applyFont="1" applyBorder="1" applyAlignment="1">
      <alignment horizontal="center" wrapText="1"/>
    </xf>
    <xf numFmtId="0" fontId="184" fillId="0" borderId="0" xfId="0" applyFont="1" applyAlignment="1">
      <alignment horizontal="center" wrapText="1"/>
    </xf>
    <xf numFmtId="0" fontId="184" fillId="0" borderId="10" xfId="0" applyFont="1" applyBorder="1" applyAlignment="1">
      <alignment horizontal="center" wrapText="1"/>
    </xf>
    <xf numFmtId="223" fontId="253" fillId="32" borderId="103" xfId="0" applyNumberFormat="1" applyFont="1" applyFill="1" applyBorder="1" applyAlignment="1">
      <alignment horizontal="center" vertical="center" wrapText="1"/>
    </xf>
    <xf numFmtId="223" fontId="253" fillId="32" borderId="20" xfId="0" applyNumberFormat="1" applyFont="1" applyFill="1" applyBorder="1" applyAlignment="1">
      <alignment horizontal="center" vertical="center" wrapText="1"/>
    </xf>
    <xf numFmtId="223" fontId="253" fillId="32" borderId="161" xfId="0" applyNumberFormat="1" applyFont="1" applyFill="1" applyBorder="1" applyAlignment="1">
      <alignment horizontal="center" vertical="center" wrapText="1"/>
    </xf>
    <xf numFmtId="220" fontId="253" fillId="32" borderId="103" xfId="0" applyNumberFormat="1" applyFont="1" applyFill="1" applyBorder="1" applyAlignment="1">
      <alignment horizontal="center" vertical="center" wrapText="1"/>
    </xf>
    <xf numFmtId="220" fontId="253" fillId="32" borderId="20" xfId="0" applyNumberFormat="1" applyFont="1" applyFill="1" applyBorder="1" applyAlignment="1">
      <alignment horizontal="center" vertical="center" wrapText="1"/>
    </xf>
    <xf numFmtId="220" fontId="253" fillId="32" borderId="161" xfId="0" applyNumberFormat="1" applyFont="1" applyFill="1" applyBorder="1" applyAlignment="1">
      <alignment horizontal="center" vertical="center" wrapText="1"/>
    </xf>
    <xf numFmtId="221" fontId="253" fillId="32" borderId="103" xfId="0" applyNumberFormat="1" applyFont="1" applyFill="1" applyBorder="1" applyAlignment="1">
      <alignment horizontal="center" vertical="center" wrapText="1"/>
    </xf>
    <xf numFmtId="221" fontId="253" fillId="32" borderId="20" xfId="0" applyNumberFormat="1" applyFont="1" applyFill="1" applyBorder="1" applyAlignment="1">
      <alignment horizontal="center" vertical="center" wrapText="1"/>
    </xf>
    <xf numFmtId="221" fontId="253" fillId="32" borderId="161" xfId="0" applyNumberFormat="1" applyFont="1" applyFill="1" applyBorder="1" applyAlignment="1">
      <alignment horizontal="center" vertical="center" wrapText="1"/>
    </xf>
    <xf numFmtId="208" fontId="253" fillId="32" borderId="103" xfId="0" applyNumberFormat="1" applyFont="1" applyFill="1" applyBorder="1" applyAlignment="1">
      <alignment horizontal="center" vertical="center" wrapText="1"/>
    </xf>
    <xf numFmtId="208" fontId="253" fillId="32" borderId="20" xfId="0" applyNumberFormat="1" applyFont="1" applyFill="1" applyBorder="1" applyAlignment="1">
      <alignment horizontal="center" vertical="center" wrapText="1"/>
    </xf>
    <xf numFmtId="208" fontId="253" fillId="32" borderId="161" xfId="0" applyNumberFormat="1" applyFont="1" applyFill="1" applyBorder="1" applyAlignment="1">
      <alignment horizontal="center" vertical="center" wrapText="1"/>
    </xf>
    <xf numFmtId="222" fontId="253" fillId="32" borderId="103" xfId="0" applyNumberFormat="1" applyFont="1" applyFill="1" applyBorder="1" applyAlignment="1">
      <alignment horizontal="center" vertical="center" wrapText="1"/>
    </xf>
    <xf numFmtId="222" fontId="253" fillId="32" borderId="20" xfId="0" applyNumberFormat="1" applyFont="1" applyFill="1" applyBorder="1" applyAlignment="1">
      <alignment horizontal="center" vertical="center" wrapText="1"/>
    </xf>
    <xf numFmtId="222" fontId="253" fillId="32" borderId="161" xfId="0" applyNumberFormat="1" applyFont="1" applyFill="1" applyBorder="1" applyAlignment="1">
      <alignment horizontal="center" vertical="center" wrapText="1"/>
    </xf>
    <xf numFmtId="0" fontId="148" fillId="0" borderId="41" xfId="0" applyFont="1" applyBorder="1" applyAlignment="1">
      <alignment horizontal="center" vertical="center" shrinkToFit="1"/>
    </xf>
    <xf numFmtId="0" fontId="148" fillId="25" borderId="32" xfId="0" applyFont="1" applyFill="1" applyBorder="1" applyAlignment="1">
      <alignment horizontal="center" vertical="center" shrinkToFit="1"/>
    </xf>
    <xf numFmtId="0" fontId="148" fillId="25" borderId="40" xfId="0" applyFont="1" applyFill="1" applyBorder="1" applyAlignment="1">
      <alignment horizontal="center" vertical="center" shrinkToFit="1"/>
    </xf>
    <xf numFmtId="0" fontId="148" fillId="25" borderId="41" xfId="0" applyFont="1" applyFill="1" applyBorder="1" applyAlignment="1">
      <alignment horizontal="center" vertical="center" shrinkToFit="1"/>
    </xf>
    <xf numFmtId="0" fontId="252" fillId="0" borderId="32" xfId="0" applyFont="1" applyBorder="1" applyAlignment="1">
      <alignment horizontal="center" shrinkToFit="1"/>
    </xf>
    <xf numFmtId="0" fontId="252" fillId="0" borderId="40" xfId="0" applyFont="1" applyBorder="1" applyAlignment="1">
      <alignment horizontal="center" shrinkToFit="1"/>
    </xf>
    <xf numFmtId="0" fontId="252" fillId="0" borderId="41" xfId="0" applyFont="1" applyBorder="1" applyAlignment="1">
      <alignment horizontal="center" shrinkToFit="1"/>
    </xf>
    <xf numFmtId="0" fontId="247" fillId="0" borderId="30" xfId="0" applyFont="1" applyBorder="1" applyAlignment="1">
      <alignment horizontal="center" vertical="center" shrinkToFit="1"/>
    </xf>
    <xf numFmtId="0" fontId="247" fillId="0" borderId="0" xfId="0" applyFont="1" applyAlignment="1">
      <alignment horizontal="center" vertical="center" shrinkToFit="1"/>
    </xf>
    <xf numFmtId="0" fontId="247" fillId="0" borderId="10" xfId="0" applyFont="1" applyBorder="1" applyAlignment="1">
      <alignment horizontal="center" vertical="center" shrinkToFit="1"/>
    </xf>
    <xf numFmtId="0" fontId="249" fillId="0" borderId="30" xfId="0" applyFont="1" applyBorder="1" applyAlignment="1">
      <alignment horizontal="center" shrinkToFit="1"/>
    </xf>
    <xf numFmtId="0" fontId="249" fillId="0" borderId="0" xfId="0" applyFont="1" applyAlignment="1">
      <alignment horizontal="center" shrinkToFit="1"/>
    </xf>
    <xf numFmtId="0" fontId="249" fillId="0" borderId="10" xfId="0" applyFont="1" applyBorder="1" applyAlignment="1">
      <alignment horizontal="center" shrinkToFit="1"/>
    </xf>
    <xf numFmtId="0" fontId="242" fillId="0" borderId="30" xfId="0" applyFont="1" applyBorder="1" applyAlignment="1">
      <alignment horizontal="center" vertical="center" shrinkToFit="1"/>
    </xf>
    <xf numFmtId="0" fontId="242" fillId="0" borderId="0" xfId="0" applyFont="1" applyAlignment="1">
      <alignment horizontal="center" vertical="center" shrinkToFit="1"/>
    </xf>
    <xf numFmtId="0" fontId="242" fillId="0" borderId="10" xfId="0" applyFont="1" applyBorder="1" applyAlignment="1">
      <alignment horizontal="center" vertical="center" shrinkToFit="1"/>
    </xf>
    <xf numFmtId="0" fontId="240" fillId="0" borderId="30" xfId="0" applyFont="1" applyBorder="1" applyAlignment="1">
      <alignment horizontal="center" shrinkToFit="1"/>
    </xf>
    <xf numFmtId="0" fontId="240" fillId="0" borderId="0" xfId="0" applyFont="1" applyAlignment="1">
      <alignment horizontal="center" shrinkToFit="1"/>
    </xf>
    <xf numFmtId="0" fontId="240" fillId="0" borderId="10" xfId="0" applyFont="1" applyBorder="1" applyAlignment="1">
      <alignment horizontal="center" shrinkToFit="1"/>
    </xf>
    <xf numFmtId="0" fontId="238" fillId="0" borderId="30" xfId="37" applyFont="1" applyBorder="1" applyAlignment="1">
      <alignment horizontal="center" vertical="center"/>
    </xf>
    <xf numFmtId="0" fontId="238" fillId="0" borderId="0" xfId="37" applyFont="1" applyAlignment="1">
      <alignment horizontal="center" vertical="center"/>
    </xf>
    <xf numFmtId="0" fontId="238" fillId="0" borderId="10" xfId="37" applyFont="1" applyBorder="1" applyAlignment="1">
      <alignment horizontal="center" vertical="center"/>
    </xf>
    <xf numFmtId="0" fontId="238" fillId="0" borderId="30" xfId="0" applyFont="1" applyBorder="1" applyAlignment="1">
      <alignment horizontal="center" vertical="center" shrinkToFit="1"/>
    </xf>
    <xf numFmtId="0" fontId="238" fillId="0" borderId="0" xfId="0" applyFont="1" applyAlignment="1">
      <alignment horizontal="center" vertical="center" shrinkToFit="1"/>
    </xf>
    <xf numFmtId="0" fontId="238" fillId="0" borderId="10" xfId="0" applyFont="1" applyBorder="1" applyAlignment="1">
      <alignment horizontal="center" vertical="center" shrinkToFit="1"/>
    </xf>
    <xf numFmtId="0" fontId="236" fillId="0" borderId="30" xfId="0" applyFont="1" applyBorder="1" applyAlignment="1">
      <alignment horizontal="center" wrapText="1"/>
    </xf>
    <xf numFmtId="0" fontId="236" fillId="0" borderId="0" xfId="0" applyFont="1" applyAlignment="1">
      <alignment horizontal="center" wrapText="1"/>
    </xf>
    <xf numFmtId="0" fontId="236" fillId="0" borderId="10" xfId="0" applyFont="1" applyBorder="1" applyAlignment="1">
      <alignment horizontal="center" wrapText="1"/>
    </xf>
    <xf numFmtId="0" fontId="232" fillId="0" borderId="30" xfId="0" applyFont="1" applyBorder="1" applyAlignment="1">
      <alignment horizontal="center" wrapText="1"/>
    </xf>
    <xf numFmtId="0" fontId="232" fillId="0" borderId="0" xfId="0" applyFont="1" applyAlignment="1">
      <alignment horizontal="center" wrapText="1"/>
    </xf>
    <xf numFmtId="0" fontId="232" fillId="0" borderId="10" xfId="0" applyFont="1" applyBorder="1" applyAlignment="1">
      <alignment horizontal="center" wrapText="1"/>
    </xf>
    <xf numFmtId="0" fontId="256" fillId="0" borderId="30" xfId="37" applyFont="1" applyBorder="1" applyAlignment="1">
      <alignment horizontal="center" vertical="center"/>
    </xf>
    <xf numFmtId="0" fontId="256" fillId="0" borderId="0" xfId="37" applyFont="1" applyAlignment="1">
      <alignment horizontal="center" vertical="center"/>
    </xf>
    <xf numFmtId="0" fontId="256" fillId="0" borderId="10" xfId="37" applyFont="1" applyBorder="1" applyAlignment="1">
      <alignment horizontal="center" vertical="center"/>
    </xf>
    <xf numFmtId="0" fontId="255" fillId="0" borderId="30" xfId="0" applyFont="1" applyBorder="1" applyAlignment="1">
      <alignment horizontal="center" vertical="center" shrinkToFit="1"/>
    </xf>
    <xf numFmtId="0" fontId="255" fillId="0" borderId="0" xfId="0" applyFont="1" applyAlignment="1">
      <alignment horizontal="center" vertical="center" shrinkToFit="1"/>
    </xf>
    <xf numFmtId="0" fontId="255" fillId="0" borderId="10" xfId="0" applyFont="1" applyBorder="1" applyAlignment="1">
      <alignment horizontal="center" vertical="center" shrinkToFit="1"/>
    </xf>
    <xf numFmtId="0" fontId="259" fillId="0" borderId="30" xfId="0" applyFont="1" applyBorder="1" applyAlignment="1">
      <alignment horizontal="center" wrapText="1"/>
    </xf>
    <xf numFmtId="0" fontId="259" fillId="0" borderId="0" xfId="0" applyFont="1" applyAlignment="1">
      <alignment horizontal="center" wrapText="1"/>
    </xf>
    <xf numFmtId="0" fontId="259" fillId="0" borderId="10" xfId="0" applyFont="1" applyBorder="1" applyAlignment="1">
      <alignment horizontal="center" wrapText="1"/>
    </xf>
    <xf numFmtId="0" fontId="148" fillId="0" borderId="30" xfId="0" applyFont="1" applyBorder="1" applyAlignment="1">
      <alignment horizontal="center" vertical="center" shrinkToFit="1"/>
    </xf>
    <xf numFmtId="0" fontId="148" fillId="0" borderId="0" xfId="0" applyFont="1" applyAlignment="1">
      <alignment horizontal="center" vertical="center" shrinkToFit="1"/>
    </xf>
    <xf numFmtId="0" fontId="148" fillId="0" borderId="10" xfId="0" applyFont="1" applyBorder="1" applyAlignment="1">
      <alignment horizontal="center" vertical="center" shrinkToFit="1"/>
    </xf>
    <xf numFmtId="189" fontId="250" fillId="34" borderId="103" xfId="0" applyNumberFormat="1" applyFont="1" applyFill="1" applyBorder="1" applyAlignment="1">
      <alignment horizontal="center" vertical="center" wrapText="1"/>
    </xf>
    <xf numFmtId="189" fontId="250" fillId="34" borderId="20" xfId="0" applyNumberFormat="1" applyFont="1" applyFill="1" applyBorder="1" applyAlignment="1">
      <alignment horizontal="center" vertical="center" wrapText="1"/>
    </xf>
    <xf numFmtId="189" fontId="250" fillId="34" borderId="161" xfId="0" applyNumberFormat="1" applyFont="1" applyFill="1" applyBorder="1" applyAlignment="1">
      <alignment horizontal="center" vertical="center" wrapText="1"/>
    </xf>
    <xf numFmtId="0" fontId="232" fillId="0" borderId="0" xfId="37" applyFont="1" applyAlignment="1">
      <alignment horizontal="center" shrinkToFit="1"/>
    </xf>
    <xf numFmtId="0" fontId="246" fillId="0" borderId="30" xfId="37" applyFont="1" applyBorder="1" applyAlignment="1">
      <alignment horizontal="center" vertical="center" shrinkToFit="1"/>
    </xf>
    <xf numFmtId="0" fontId="246" fillId="0" borderId="0" xfId="37" applyFont="1" applyAlignment="1">
      <alignment horizontal="center" vertical="center" shrinkToFit="1"/>
    </xf>
    <xf numFmtId="0" fontId="246" fillId="0" borderId="10" xfId="37" applyFont="1" applyBorder="1" applyAlignment="1">
      <alignment horizontal="center" vertical="center" shrinkToFit="1"/>
    </xf>
    <xf numFmtId="0" fontId="258" fillId="0" borderId="30" xfId="37" applyFont="1" applyBorder="1" applyAlignment="1">
      <alignment horizontal="center" vertical="center"/>
    </xf>
    <xf numFmtId="0" fontId="258" fillId="0" borderId="0" xfId="37" applyFont="1" applyAlignment="1">
      <alignment horizontal="center" vertical="center"/>
    </xf>
    <xf numFmtId="0" fontId="258" fillId="0" borderId="10" xfId="37" applyFont="1" applyBorder="1" applyAlignment="1">
      <alignment horizontal="center" vertical="center"/>
    </xf>
    <xf numFmtId="0" fontId="245" fillId="0" borderId="30" xfId="0" applyFont="1" applyBorder="1" applyAlignment="1">
      <alignment horizontal="center" shrinkToFit="1"/>
    </xf>
    <xf numFmtId="0" fontId="245" fillId="0" borderId="0" xfId="0" applyFont="1" applyAlignment="1">
      <alignment horizontal="center" shrinkToFit="1"/>
    </xf>
    <xf numFmtId="0" fontId="245" fillId="0" borderId="10" xfId="0" applyFont="1" applyBorder="1" applyAlignment="1">
      <alignment horizontal="center" shrinkToFit="1"/>
    </xf>
    <xf numFmtId="0" fontId="237" fillId="0" borderId="30" xfId="37" applyFont="1" applyBorder="1" applyAlignment="1">
      <alignment horizontal="center" vertical="center" shrinkToFit="1"/>
    </xf>
    <xf numFmtId="0" fontId="237" fillId="0" borderId="0" xfId="37" applyFont="1" applyAlignment="1">
      <alignment horizontal="center" vertical="center" shrinkToFit="1"/>
    </xf>
    <xf numFmtId="0" fontId="237" fillId="0" borderId="10" xfId="37" applyFont="1" applyBorder="1" applyAlignment="1">
      <alignment horizontal="center" vertical="center" shrinkToFit="1"/>
    </xf>
    <xf numFmtId="0" fontId="142" fillId="0" borderId="40" xfId="0" applyFont="1" applyBorder="1" applyAlignment="1">
      <alignment horizontal="center" vertical="center" shrinkToFit="1"/>
    </xf>
    <xf numFmtId="0" fontId="142" fillId="0" borderId="0" xfId="0" applyFont="1" applyAlignment="1">
      <alignment horizontal="center" vertical="center" shrinkToFit="1"/>
    </xf>
    <xf numFmtId="0" fontId="142" fillId="0" borderId="11" xfId="0" applyFont="1" applyBorder="1" applyAlignment="1">
      <alignment horizontal="center" vertical="center" shrinkToFit="1"/>
    </xf>
    <xf numFmtId="223" fontId="253" fillId="32" borderId="103" xfId="0" applyNumberFormat="1" applyFont="1" applyFill="1" applyBorder="1" applyAlignment="1">
      <alignment horizontal="center" vertical="center"/>
    </xf>
    <xf numFmtId="223" fontId="253" fillId="32" borderId="20" xfId="0" applyNumberFormat="1" applyFont="1" applyFill="1" applyBorder="1" applyAlignment="1">
      <alignment horizontal="center" vertical="center"/>
    </xf>
    <xf numFmtId="223" fontId="253" fillId="32" borderId="161" xfId="0" applyNumberFormat="1" applyFont="1" applyFill="1" applyBorder="1" applyAlignment="1">
      <alignment horizontal="center" vertical="center"/>
    </xf>
    <xf numFmtId="220" fontId="253" fillId="32" borderId="103" xfId="0" applyNumberFormat="1" applyFont="1" applyFill="1" applyBorder="1" applyAlignment="1">
      <alignment horizontal="center" vertical="center"/>
    </xf>
    <xf numFmtId="220" fontId="253" fillId="32" borderId="20" xfId="0" applyNumberFormat="1" applyFont="1" applyFill="1" applyBorder="1" applyAlignment="1">
      <alignment horizontal="center" vertical="center"/>
    </xf>
    <xf numFmtId="220" fontId="253" fillId="32" borderId="161" xfId="0" applyNumberFormat="1" applyFont="1" applyFill="1" applyBorder="1" applyAlignment="1">
      <alignment horizontal="center" vertical="center"/>
    </xf>
    <xf numFmtId="221" fontId="253" fillId="32" borderId="103" xfId="0" applyNumberFormat="1" applyFont="1" applyFill="1" applyBorder="1" applyAlignment="1">
      <alignment horizontal="center" vertical="center"/>
    </xf>
    <xf numFmtId="221" fontId="253" fillId="32" borderId="20" xfId="0" applyNumberFormat="1" applyFont="1" applyFill="1" applyBorder="1" applyAlignment="1">
      <alignment horizontal="center" vertical="center"/>
    </xf>
    <xf numFmtId="221" fontId="253" fillId="32" borderId="161" xfId="0" applyNumberFormat="1" applyFont="1" applyFill="1" applyBorder="1" applyAlignment="1">
      <alignment horizontal="center" vertical="center"/>
    </xf>
    <xf numFmtId="208" fontId="253" fillId="32" borderId="103" xfId="0" applyNumberFormat="1" applyFont="1" applyFill="1" applyBorder="1" applyAlignment="1">
      <alignment horizontal="center" vertical="center"/>
    </xf>
    <xf numFmtId="208" fontId="253" fillId="32" borderId="20" xfId="0" applyNumberFormat="1" applyFont="1" applyFill="1" applyBorder="1" applyAlignment="1">
      <alignment horizontal="center" vertical="center"/>
    </xf>
    <xf numFmtId="208" fontId="253" fillId="32" borderId="161" xfId="0" applyNumberFormat="1" applyFont="1" applyFill="1" applyBorder="1" applyAlignment="1">
      <alignment horizontal="center" vertical="center"/>
    </xf>
    <xf numFmtId="206" fontId="254" fillId="35" borderId="103" xfId="0" applyNumberFormat="1" applyFont="1" applyFill="1" applyBorder="1" applyAlignment="1">
      <alignment horizontal="center" vertical="center" wrapText="1"/>
    </xf>
    <xf numFmtId="206" fontId="254" fillId="35" borderId="20" xfId="0" applyNumberFormat="1" applyFont="1" applyFill="1" applyBorder="1" applyAlignment="1">
      <alignment horizontal="center" vertical="center" wrapText="1"/>
    </xf>
    <xf numFmtId="206" fontId="254" fillId="35" borderId="161" xfId="0" applyNumberFormat="1" applyFont="1" applyFill="1" applyBorder="1" applyAlignment="1">
      <alignment horizontal="center" vertical="center" wrapText="1"/>
    </xf>
    <xf numFmtId="0" fontId="251" fillId="0" borderId="30" xfId="0" applyFont="1" applyBorder="1" applyAlignment="1">
      <alignment horizontal="center" vertical="center" shrinkToFit="1"/>
    </xf>
    <xf numFmtId="0" fontId="251" fillId="0" borderId="0" xfId="0" applyFont="1" applyAlignment="1">
      <alignment horizontal="center" vertical="center" shrinkToFit="1"/>
    </xf>
    <xf numFmtId="0" fontId="251" fillId="0" borderId="10" xfId="0" applyFont="1" applyBorder="1" applyAlignment="1">
      <alignment horizontal="center" vertical="center" shrinkToFit="1"/>
    </xf>
    <xf numFmtId="0" fontId="248" fillId="0" borderId="30" xfId="0" applyFont="1" applyBorder="1" applyAlignment="1">
      <alignment horizontal="center" vertical="center" shrinkToFit="1"/>
    </xf>
    <xf numFmtId="0" fontId="248" fillId="0" borderId="0" xfId="0" applyFont="1" applyAlignment="1">
      <alignment horizontal="center" vertical="center" shrinkToFit="1"/>
    </xf>
    <xf numFmtId="0" fontId="248" fillId="0" borderId="10" xfId="0" applyFont="1" applyBorder="1" applyAlignment="1">
      <alignment horizontal="center" vertical="center" shrinkToFit="1"/>
    </xf>
    <xf numFmtId="0" fontId="241" fillId="0" borderId="30" xfId="37" applyFont="1" applyBorder="1" applyAlignment="1">
      <alignment horizontal="center" vertical="center"/>
    </xf>
    <xf numFmtId="0" fontId="241" fillId="0" borderId="0" xfId="37" applyFont="1" applyAlignment="1">
      <alignment horizontal="center" vertical="center"/>
    </xf>
    <xf numFmtId="0" fontId="241" fillId="0" borderId="10" xfId="37" applyFont="1" applyBorder="1" applyAlignment="1">
      <alignment horizontal="center" vertical="center"/>
    </xf>
    <xf numFmtId="0" fontId="243" fillId="0" borderId="30" xfId="37" applyFont="1" applyBorder="1" applyAlignment="1">
      <alignment horizontal="center" vertical="center" shrinkToFit="1"/>
    </xf>
    <xf numFmtId="0" fontId="243" fillId="0" borderId="0" xfId="37" applyFont="1" applyAlignment="1">
      <alignment horizontal="center" vertical="center" shrinkToFit="1"/>
    </xf>
    <xf numFmtId="0" fontId="241" fillId="0" borderId="30" xfId="0" applyFont="1" applyBorder="1" applyAlignment="1">
      <alignment horizontal="center" vertical="center" shrinkToFit="1"/>
    </xf>
    <xf numFmtId="0" fontId="241" fillId="0" borderId="0" xfId="0" applyFont="1" applyAlignment="1">
      <alignment horizontal="center" vertical="center" shrinkToFit="1"/>
    </xf>
    <xf numFmtId="0" fontId="241" fillId="0" borderId="10" xfId="0" applyFont="1" applyBorder="1" applyAlignment="1">
      <alignment horizontal="center" vertical="center" shrinkToFit="1"/>
    </xf>
    <xf numFmtId="0" fontId="244" fillId="0" borderId="30" xfId="37" applyFont="1" applyBorder="1" applyAlignment="1">
      <alignment horizontal="center" vertical="center"/>
    </xf>
    <xf numFmtId="0" fontId="244" fillId="0" borderId="0" xfId="37" applyFont="1" applyAlignment="1">
      <alignment horizontal="center" vertical="center"/>
    </xf>
    <xf numFmtId="0" fontId="244" fillId="0" borderId="10" xfId="37" applyFont="1" applyBorder="1" applyAlignment="1">
      <alignment horizontal="center" vertical="center"/>
    </xf>
    <xf numFmtId="0" fontId="237" fillId="0" borderId="30" xfId="0" applyFont="1" applyBorder="1" applyAlignment="1">
      <alignment horizontal="center" vertical="center" shrinkToFit="1"/>
    </xf>
    <xf numFmtId="0" fontId="237" fillId="0" borderId="0" xfId="0" applyFont="1" applyAlignment="1">
      <alignment horizontal="center" vertical="center" shrinkToFit="1"/>
    </xf>
    <xf numFmtId="0" fontId="237" fillId="0" borderId="10" xfId="0" applyFont="1" applyBorder="1" applyAlignment="1">
      <alignment horizontal="center" vertical="center" shrinkToFit="1"/>
    </xf>
    <xf numFmtId="0" fontId="239" fillId="0" borderId="30" xfId="37" applyFont="1" applyBorder="1" applyAlignment="1">
      <alignment horizontal="center" vertical="center" shrinkToFit="1"/>
    </xf>
    <xf numFmtId="0" fontId="239" fillId="0" borderId="0" xfId="37" applyFont="1" applyAlignment="1">
      <alignment horizontal="center" vertical="center" shrinkToFit="1"/>
    </xf>
    <xf numFmtId="0" fontId="239" fillId="0" borderId="10" xfId="37" applyFont="1" applyBorder="1" applyAlignment="1">
      <alignment horizontal="center" vertical="center" shrinkToFit="1"/>
    </xf>
    <xf numFmtId="0" fontId="235" fillId="0" borderId="30" xfId="37" applyFont="1" applyBorder="1" applyAlignment="1">
      <alignment horizontal="center" vertical="center" wrapText="1"/>
    </xf>
    <xf numFmtId="0" fontId="235" fillId="0" borderId="0" xfId="37" applyFont="1" applyAlignment="1">
      <alignment horizontal="center" vertical="center" wrapText="1"/>
    </xf>
    <xf numFmtId="0" fontId="235" fillId="0" borderId="10" xfId="37" applyFont="1" applyBorder="1" applyAlignment="1">
      <alignment horizontal="center" vertical="center" wrapText="1"/>
    </xf>
    <xf numFmtId="0" fontId="229" fillId="0" borderId="30" xfId="37" applyFont="1" applyBorder="1" applyAlignment="1">
      <alignment horizontal="center" vertical="center" shrinkToFit="1"/>
    </xf>
    <xf numFmtId="0" fontId="229" fillId="0" borderId="0" xfId="37" applyFont="1" applyAlignment="1">
      <alignment horizontal="center" vertical="center" shrinkToFit="1"/>
    </xf>
    <xf numFmtId="0" fontId="229" fillId="0" borderId="10" xfId="37" applyFont="1" applyBorder="1" applyAlignment="1">
      <alignment horizontal="center" vertical="center" shrinkToFit="1"/>
    </xf>
    <xf numFmtId="0" fontId="230" fillId="0" borderId="30" xfId="37" applyFont="1" applyBorder="1" applyAlignment="1">
      <alignment horizontal="center" vertical="center"/>
    </xf>
    <xf numFmtId="0" fontId="230" fillId="0" borderId="0" xfId="37" applyFont="1" applyAlignment="1">
      <alignment horizontal="center" vertical="center"/>
    </xf>
    <xf numFmtId="0" fontId="231" fillId="0" borderId="30" xfId="37" applyFont="1" applyBorder="1" applyAlignment="1">
      <alignment horizontal="center" vertical="center" shrinkToFit="1"/>
    </xf>
    <xf numFmtId="0" fontId="231" fillId="0" borderId="0" xfId="37" applyFont="1" applyAlignment="1">
      <alignment horizontal="center" vertical="center" shrinkToFit="1"/>
    </xf>
    <xf numFmtId="0" fontId="231" fillId="0" borderId="10" xfId="37" applyFont="1" applyBorder="1" applyAlignment="1">
      <alignment horizontal="center" vertical="center" shrinkToFit="1"/>
    </xf>
  </cellXfs>
  <cellStyles count="115">
    <cellStyle name="20% - 輔色1" xfId="1" builtinId="30" customBuiltin="1"/>
    <cellStyle name="20% - 輔色1 2" xfId="2"/>
    <cellStyle name="20% - 輔色2" xfId="3" builtinId="34" customBuiltin="1"/>
    <cellStyle name="20% - 輔色2 2" xfId="4"/>
    <cellStyle name="20% - 輔色3" xfId="5" builtinId="38" customBuiltin="1"/>
    <cellStyle name="20% - 輔色3 2" xfId="6"/>
    <cellStyle name="20% - 輔色4" xfId="7" builtinId="42" customBuiltin="1"/>
    <cellStyle name="20% - 輔色4 2" xfId="8"/>
    <cellStyle name="20% - 輔色5" xfId="9" builtinId="46" customBuiltin="1"/>
    <cellStyle name="20% - 輔色5 2" xfId="10"/>
    <cellStyle name="20% - 輔色6" xfId="11" builtinId="50" customBuiltin="1"/>
    <cellStyle name="20% - 輔色6 2" xfId="12"/>
    <cellStyle name="40% - 輔色1" xfId="13" builtinId="31" customBuiltin="1"/>
    <cellStyle name="40% - 輔色1 2" xfId="14"/>
    <cellStyle name="40% - 輔色2" xfId="15" builtinId="35" customBuiltin="1"/>
    <cellStyle name="40% - 輔色2 2" xfId="16"/>
    <cellStyle name="40% - 輔色3" xfId="17" builtinId="39" customBuiltin="1"/>
    <cellStyle name="40% - 輔色3 2" xfId="18"/>
    <cellStyle name="40% - 輔色4" xfId="19" builtinId="43" customBuiltin="1"/>
    <cellStyle name="40% - 輔色4 2" xfId="20"/>
    <cellStyle name="40% - 輔色5" xfId="21" builtinId="47" customBuiltin="1"/>
    <cellStyle name="40% - 輔色5 2" xfId="22"/>
    <cellStyle name="40% - 輔色6" xfId="23" builtinId="51" customBuiltin="1"/>
    <cellStyle name="40% - 輔色6 2" xfId="24"/>
    <cellStyle name="60% - 輔色1" xfId="25" builtinId="32" customBuiltin="1"/>
    <cellStyle name="60% - 輔色1 2" xfId="26"/>
    <cellStyle name="60% - 輔色2" xfId="27" builtinId="36" customBuiltin="1"/>
    <cellStyle name="60% - 輔色2 2" xfId="28"/>
    <cellStyle name="60% - 輔色3" xfId="29" builtinId="40" customBuiltin="1"/>
    <cellStyle name="60% - 輔色3 2" xfId="30"/>
    <cellStyle name="60% - 輔色4" xfId="31" builtinId="44" customBuiltin="1"/>
    <cellStyle name="60% - 輔色4 2" xfId="32"/>
    <cellStyle name="60% - 輔色5" xfId="33" builtinId="48" customBuiltin="1"/>
    <cellStyle name="60% - 輔色5 2" xfId="34"/>
    <cellStyle name="60% - 輔色6" xfId="35" builtinId="52" customBuiltin="1"/>
    <cellStyle name="60% - 輔色6 2" xfId="36"/>
    <cellStyle name="一般" xfId="0" builtinId="0"/>
    <cellStyle name="一般 2" xfId="37"/>
    <cellStyle name="一般_新增Microsoft Excel 工作表" xfId="38"/>
    <cellStyle name="中等" xfId="39" builtinId="28" customBuiltin="1"/>
    <cellStyle name="中等 2" xfId="40"/>
    <cellStyle name="中等 2 2" xfId="41"/>
    <cellStyle name="中等 3" xfId="42"/>
    <cellStyle name="合計" xfId="43" builtinId="25" customBuiltin="1"/>
    <cellStyle name="合計 2" xfId="44"/>
    <cellStyle name="合計 3" xfId="45"/>
    <cellStyle name="合計 4" xfId="46"/>
    <cellStyle name="合計 5" xfId="47"/>
    <cellStyle name="合計 6" xfId="48"/>
    <cellStyle name="合計 7" xfId="49"/>
    <cellStyle name="好" xfId="50" builtinId="26" customBuiltin="1"/>
    <cellStyle name="好 2" xfId="51"/>
    <cellStyle name="計算方式" xfId="52" builtinId="22" customBuiltin="1"/>
    <cellStyle name="計算方式 2" xfId="53"/>
    <cellStyle name="計算方式 3" xfId="54"/>
    <cellStyle name="計算方式 4" xfId="55"/>
    <cellStyle name="計算方式 5" xfId="56"/>
    <cellStyle name="計算方式 6" xfId="57"/>
    <cellStyle name="連結的儲存格" xfId="58" builtinId="24" customBuiltin="1"/>
    <cellStyle name="連結的儲存格 2" xfId="59"/>
    <cellStyle name="備註" xfId="60" builtinId="10" customBuiltin="1"/>
    <cellStyle name="備註 2" xfId="61"/>
    <cellStyle name="備註 3" xfId="62"/>
    <cellStyle name="備註 4" xfId="63"/>
    <cellStyle name="備註 5" xfId="64"/>
    <cellStyle name="備註 6" xfId="65"/>
    <cellStyle name="超連結 2" xfId="66"/>
    <cellStyle name="說明文字" xfId="67" builtinId="53" customBuiltin="1"/>
    <cellStyle name="說明文字 2" xfId="68"/>
    <cellStyle name="輔色1" xfId="69" builtinId="29" customBuiltin="1"/>
    <cellStyle name="輔色1 2" xfId="70"/>
    <cellStyle name="輔色2" xfId="71" builtinId="33" customBuiltin="1"/>
    <cellStyle name="輔色2 2" xfId="72"/>
    <cellStyle name="輔色3" xfId="73" builtinId="37" customBuiltin="1"/>
    <cellStyle name="輔色3 2" xfId="74"/>
    <cellStyle name="輔色4" xfId="75" builtinId="41" customBuiltin="1"/>
    <cellStyle name="輔色4 2" xfId="76"/>
    <cellStyle name="輔色5" xfId="77" builtinId="45" customBuiltin="1"/>
    <cellStyle name="輔色5 2" xfId="78"/>
    <cellStyle name="輔色6" xfId="79" builtinId="49" customBuiltin="1"/>
    <cellStyle name="輔色6 2" xfId="80"/>
    <cellStyle name="標題" xfId="81" builtinId="15" customBuiltin="1"/>
    <cellStyle name="標題 1" xfId="82" builtinId="16" customBuiltin="1"/>
    <cellStyle name="標題 1 2" xfId="83"/>
    <cellStyle name="標題 2" xfId="84" builtinId="17" customBuiltin="1"/>
    <cellStyle name="標題 2 2" xfId="85"/>
    <cellStyle name="標題 3" xfId="86" builtinId="18" customBuiltin="1"/>
    <cellStyle name="標題 3 2" xfId="87"/>
    <cellStyle name="標題 3 2 2" xfId="88"/>
    <cellStyle name="標題 3 3" xfId="89"/>
    <cellStyle name="標題 3 4" xfId="90"/>
    <cellStyle name="標題 3 5" xfId="91"/>
    <cellStyle name="標題 3 6" xfId="92"/>
    <cellStyle name="標題 4" xfId="93" builtinId="19" customBuiltin="1"/>
    <cellStyle name="標題 4 2" xfId="94"/>
    <cellStyle name="標題 5" xfId="95"/>
    <cellStyle name="輸入" xfId="96" builtinId="20" customBuiltin="1"/>
    <cellStyle name="輸入 2" xfId="97"/>
    <cellStyle name="輸入 3" xfId="98"/>
    <cellStyle name="輸入 4" xfId="99"/>
    <cellStyle name="輸入 5" xfId="100"/>
    <cellStyle name="輸入 6" xfId="101"/>
    <cellStyle name="輸出" xfId="102" builtinId="21" customBuiltin="1"/>
    <cellStyle name="輸出 2" xfId="103"/>
    <cellStyle name="輸出 3" xfId="104"/>
    <cellStyle name="輸出 4" xfId="105"/>
    <cellStyle name="輸出 5" xfId="106"/>
    <cellStyle name="輸出 6" xfId="107"/>
    <cellStyle name="輸出 7" xfId="108"/>
    <cellStyle name="檢查儲存格" xfId="109" builtinId="23" customBuiltin="1"/>
    <cellStyle name="檢查儲存格 2" xfId="110"/>
    <cellStyle name="壞" xfId="111" builtinId="27" customBuiltin="1"/>
    <cellStyle name="壞 2" xfId="112"/>
    <cellStyle name="警告文字" xfId="113" builtinId="11" customBuiltin="1"/>
    <cellStyle name="警告文字 2" xfId="1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243319</xdr:colOff>
      <xdr:row>1</xdr:row>
      <xdr:rowOff>78971</xdr:rowOff>
    </xdr:from>
    <xdr:to>
      <xdr:col>6</xdr:col>
      <xdr:colOff>514435</xdr:colOff>
      <xdr:row>5</xdr:row>
      <xdr:rowOff>147257</xdr:rowOff>
    </xdr:to>
    <xdr:sp macro="" textlink="">
      <xdr:nvSpPr>
        <xdr:cNvPr id="2" name="WordArt 20">
          <a:extLst>
            <a:ext uri="{FF2B5EF4-FFF2-40B4-BE49-F238E27FC236}">
              <a16:creationId xmlns:a16="http://schemas.microsoft.com/office/drawing/2014/main" id="{C7075DD1-D6F8-4466-A72B-88A3DFD6D2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43319" y="288521"/>
          <a:ext cx="4385916" cy="90648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none" fromWordArt="1" anchor="t">
          <a:prstTxWarp prst="textPlain">
            <a:avLst>
              <a:gd name="adj" fmla="val 50000"/>
            </a:avLst>
          </a:prstTxWarp>
          <a:scene3d>
            <a:camera prst="orthographicFront">
              <a:rot lat="0" lon="0" rev="0"/>
            </a:camera>
            <a:lightRig rig="glow" dir="t">
              <a:rot lat="0" lon="0" rev="3600000"/>
            </a:lightRig>
          </a:scene3d>
          <a:sp3d prstMaterial="softEdge">
            <a:bevelT w="29210" h="16510"/>
            <a:contourClr>
              <a:schemeClr val="accent4">
                <a:alpha val="95000"/>
              </a:schemeClr>
            </a:contourClr>
          </a:sp3d>
        </a:bodyPr>
        <a:lstStyle/>
        <a:p>
          <a:pPr algn="l" rtl="0"/>
          <a:r>
            <a:rPr lang="zh-TW" altLang="en-US" sz="3600" b="1" kern="10" cap="none" spc="0" baseline="0">
              <a:ln>
                <a:prstDash val="solid"/>
              </a:ln>
              <a:solidFill>
                <a:srgbClr val="FF00FF"/>
              </a:soli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  <a:latin typeface="華康魏碑體(P)" pitchFamily="2" charset="-120"/>
              <a:ea typeface="華康魏碑體(P)" pitchFamily="2" charset="-120"/>
            </a:rPr>
            <a:t>國華食品工廠</a:t>
          </a:r>
        </a:p>
      </xdr:txBody>
    </xdr:sp>
    <xdr:clientData/>
  </xdr:twoCellAnchor>
  <xdr:twoCellAnchor editAs="oneCell">
    <xdr:from>
      <xdr:col>12</xdr:col>
      <xdr:colOff>247650</xdr:colOff>
      <xdr:row>2</xdr:row>
      <xdr:rowOff>38100</xdr:rowOff>
    </xdr:from>
    <xdr:to>
      <xdr:col>15</xdr:col>
      <xdr:colOff>342900</xdr:colOff>
      <xdr:row>8</xdr:row>
      <xdr:rowOff>104775</xdr:rowOff>
    </xdr:to>
    <xdr:pic>
      <xdr:nvPicPr>
        <xdr:cNvPr id="32772" name="圖片 2">
          <a:extLst>
            <a:ext uri="{FF2B5EF4-FFF2-40B4-BE49-F238E27FC236}">
              <a16:creationId xmlns:a16="http://schemas.microsoft.com/office/drawing/2014/main" id="{7E1B7A7F-0D71-477D-9DCE-28FDBD83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342900"/>
          <a:ext cx="17811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1095375</xdr:colOff>
      <xdr:row>4</xdr:row>
      <xdr:rowOff>457200</xdr:rowOff>
    </xdr:from>
    <xdr:to>
      <xdr:col>4</xdr:col>
      <xdr:colOff>7581900</xdr:colOff>
      <xdr:row>14</xdr:row>
      <xdr:rowOff>76200</xdr:rowOff>
    </xdr:to>
    <xdr:pic>
      <xdr:nvPicPr>
        <xdr:cNvPr id="26380" name="圖片 8" descr="https://tse4.mm.bing.net/th?id=OIP.88FsQ46CQcYb_81J-EGumAAAAA&amp;pid=15.1&amp;P=0&amp;w=300&amp;h=300">
          <a:extLst>
            <a:ext uri="{FF2B5EF4-FFF2-40B4-BE49-F238E27FC236}">
              <a16:creationId xmlns:a16="http://schemas.microsoft.com/office/drawing/2014/main" id="{9F8AF9B8-2BB9-4EC2-8C41-9FF3A4953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03425" y="6772275"/>
          <a:ext cx="6486525" cy="106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2124075</xdr:colOff>
      <xdr:row>4</xdr:row>
      <xdr:rowOff>838200</xdr:rowOff>
    </xdr:from>
    <xdr:to>
      <xdr:col>6</xdr:col>
      <xdr:colOff>180975</xdr:colOff>
      <xdr:row>13</xdr:row>
      <xdr:rowOff>304800</xdr:rowOff>
    </xdr:to>
    <xdr:pic>
      <xdr:nvPicPr>
        <xdr:cNvPr id="26381" name="圖片 9" descr="https://tse2.mm.bing.net/th?id=OIP.2pQBGlCu8aDlNESGXHP03QDzEs&amp;pid=15.1&amp;P=0&amp;w=300&amp;h=300">
          <a:extLst>
            <a:ext uri="{FF2B5EF4-FFF2-40B4-BE49-F238E27FC236}">
              <a16:creationId xmlns:a16="http://schemas.microsoft.com/office/drawing/2014/main" id="{8A198CC6-13C7-46E8-9B4C-55FC7BC60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844"/>
        <a:stretch>
          <a:fillRect/>
        </a:stretch>
      </xdr:blipFill>
      <xdr:spPr bwMode="auto">
        <a:xfrm>
          <a:off x="36880800" y="7153275"/>
          <a:ext cx="6505575" cy="1011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19</xdr:row>
      <xdr:rowOff>0</xdr:rowOff>
    </xdr:from>
    <xdr:to>
      <xdr:col>30</xdr:col>
      <xdr:colOff>333375</xdr:colOff>
      <xdr:row>19</xdr:row>
      <xdr:rowOff>304800</xdr:rowOff>
    </xdr:to>
    <xdr:sp macro="" textlink="">
      <xdr:nvSpPr>
        <xdr:cNvPr id="26382" name="AutoShape 1024" descr="ãéº»ååãçåçæå°çµæ">
          <a:extLst>
            <a:ext uri="{FF2B5EF4-FFF2-40B4-BE49-F238E27FC236}">
              <a16:creationId xmlns:a16="http://schemas.microsoft.com/office/drawing/2014/main" id="{F59B3EE1-C608-479C-ACA5-BE205AB79490}"/>
            </a:ext>
          </a:extLst>
        </xdr:cNvPr>
        <xdr:cNvSpPr>
          <a:spLocks noChangeAspect="1" noChangeArrowheads="1"/>
        </xdr:cNvSpPr>
      </xdr:nvSpPr>
      <xdr:spPr bwMode="auto">
        <a:xfrm>
          <a:off x="111785400" y="216693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1276350</xdr:colOff>
      <xdr:row>3</xdr:row>
      <xdr:rowOff>533400</xdr:rowOff>
    </xdr:from>
    <xdr:to>
      <xdr:col>3</xdr:col>
      <xdr:colOff>3981450</xdr:colOff>
      <xdr:row>9</xdr:row>
      <xdr:rowOff>1600200</xdr:rowOff>
    </xdr:to>
    <xdr:pic>
      <xdr:nvPicPr>
        <xdr:cNvPr id="26383" name="圖片 14">
          <a:extLst>
            <a:ext uri="{FF2B5EF4-FFF2-40B4-BE49-F238E27FC236}">
              <a16:creationId xmlns:a16="http://schemas.microsoft.com/office/drawing/2014/main" id="{05887226-1AE1-4957-AFD9-1B7E06F9C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0" t="10110" r="5305" b="15942"/>
        <a:stretch>
          <a:fillRect/>
        </a:stretch>
      </xdr:blipFill>
      <xdr:spPr bwMode="auto">
        <a:xfrm>
          <a:off x="1276350" y="5391150"/>
          <a:ext cx="20564475" cy="10763250"/>
        </a:xfrm>
        <a:prstGeom prst="rect">
          <a:avLst/>
        </a:prstGeom>
        <a:noFill/>
        <a:ln w="9525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5419725</xdr:colOff>
      <xdr:row>4</xdr:row>
      <xdr:rowOff>914400</xdr:rowOff>
    </xdr:from>
    <xdr:to>
      <xdr:col>11</xdr:col>
      <xdr:colOff>2286000</xdr:colOff>
      <xdr:row>10</xdr:row>
      <xdr:rowOff>152400</xdr:rowOff>
    </xdr:to>
    <xdr:pic>
      <xdr:nvPicPr>
        <xdr:cNvPr id="26384" name="Picture 1">
          <a:extLst>
            <a:ext uri="{FF2B5EF4-FFF2-40B4-BE49-F238E27FC236}">
              <a16:creationId xmlns:a16="http://schemas.microsoft.com/office/drawing/2014/main" id="{0303F7BC-5819-444A-B13A-46FC4E9D3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CFFFF"/>
            </a:clrFrom>
            <a:clrTo>
              <a:srgbClr val="FC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41" t="5151" r="72546" b="73325"/>
        <a:stretch>
          <a:fillRect/>
        </a:stretch>
      </xdr:blipFill>
      <xdr:spPr bwMode="auto">
        <a:xfrm>
          <a:off x="69199125" y="7229475"/>
          <a:ext cx="10582275" cy="912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1095375</xdr:colOff>
      <xdr:row>0</xdr:row>
      <xdr:rowOff>2047875</xdr:rowOff>
    </xdr:from>
    <xdr:to>
      <xdr:col>14</xdr:col>
      <xdr:colOff>3305175</xdr:colOff>
      <xdr:row>1</xdr:row>
      <xdr:rowOff>1962150</xdr:rowOff>
    </xdr:to>
    <xdr:pic>
      <xdr:nvPicPr>
        <xdr:cNvPr id="26385" name="圖片 17" descr="D:\SCAN\img-221130814\img-221130814-0001.jpg">
          <a:extLst>
            <a:ext uri="{FF2B5EF4-FFF2-40B4-BE49-F238E27FC236}">
              <a16:creationId xmlns:a16="http://schemas.microsoft.com/office/drawing/2014/main" id="{3E704D19-BECE-4EDB-B6CA-10C96FE0D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 bwMode="auto">
        <a:xfrm>
          <a:off x="92306775" y="2047875"/>
          <a:ext cx="9067800" cy="248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66675</xdr:colOff>
      <xdr:row>0</xdr:row>
      <xdr:rowOff>447675</xdr:rowOff>
    </xdr:from>
    <xdr:to>
      <xdr:col>25</xdr:col>
      <xdr:colOff>276225</xdr:colOff>
      <xdr:row>2</xdr:row>
      <xdr:rowOff>333375</xdr:rowOff>
    </xdr:to>
    <xdr:pic>
      <xdr:nvPicPr>
        <xdr:cNvPr id="26756" name="圖片 17" descr="D:\SCAN\img-221130814\img-221130814-0001.jpg">
          <a:extLst>
            <a:ext uri="{FF2B5EF4-FFF2-40B4-BE49-F238E27FC236}">
              <a16:creationId xmlns:a16="http://schemas.microsoft.com/office/drawing/2014/main" id="{6CB4820E-453D-47B5-BDB2-93D90DBFE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 bwMode="auto">
        <a:xfrm>
          <a:off x="26517600" y="447675"/>
          <a:ext cx="21050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504825</xdr:colOff>
      <xdr:row>0</xdr:row>
      <xdr:rowOff>409575</xdr:rowOff>
    </xdr:from>
    <xdr:to>
      <xdr:col>25</xdr:col>
      <xdr:colOff>66675</xdr:colOff>
      <xdr:row>2</xdr:row>
      <xdr:rowOff>333375</xdr:rowOff>
    </xdr:to>
    <xdr:pic>
      <xdr:nvPicPr>
        <xdr:cNvPr id="27780" name="圖片 17" descr="D:\SCAN\img-221130814\img-221130814-0001.jpg">
          <a:extLst>
            <a:ext uri="{FF2B5EF4-FFF2-40B4-BE49-F238E27FC236}">
              <a16:creationId xmlns:a16="http://schemas.microsoft.com/office/drawing/2014/main" id="{6813652D-D47D-4B44-9844-A52529543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 bwMode="auto">
        <a:xfrm>
          <a:off x="25336500" y="409575"/>
          <a:ext cx="23336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495300</xdr:colOff>
      <xdr:row>0</xdr:row>
      <xdr:rowOff>552450</xdr:rowOff>
    </xdr:from>
    <xdr:to>
      <xdr:col>24</xdr:col>
      <xdr:colOff>1038225</xdr:colOff>
      <xdr:row>2</xdr:row>
      <xdr:rowOff>333375</xdr:rowOff>
    </xdr:to>
    <xdr:pic>
      <xdr:nvPicPr>
        <xdr:cNvPr id="28804" name="圖片 17" descr="D:\SCAN\img-221130814\img-221130814-0001.jpg">
          <a:extLst>
            <a:ext uri="{FF2B5EF4-FFF2-40B4-BE49-F238E27FC236}">
              <a16:creationId xmlns:a16="http://schemas.microsoft.com/office/drawing/2014/main" id="{B82ADFA0-3A48-4CD6-A6F2-B1A5E8636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 bwMode="auto">
        <a:xfrm>
          <a:off x="24631650" y="552450"/>
          <a:ext cx="19145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438150</xdr:colOff>
      <xdr:row>1</xdr:row>
      <xdr:rowOff>142875</xdr:rowOff>
    </xdr:from>
    <xdr:to>
      <xdr:col>25</xdr:col>
      <xdr:colOff>542925</xdr:colOff>
      <xdr:row>2</xdr:row>
      <xdr:rowOff>371475</xdr:rowOff>
    </xdr:to>
    <xdr:pic>
      <xdr:nvPicPr>
        <xdr:cNvPr id="29828" name="圖片 17" descr="D:\SCAN\img-221130814\img-221130814-0001.jpg">
          <a:extLst>
            <a:ext uri="{FF2B5EF4-FFF2-40B4-BE49-F238E27FC236}">
              <a16:creationId xmlns:a16="http://schemas.microsoft.com/office/drawing/2014/main" id="{28053BD2-4BC2-4105-AC8A-13FC16CA0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 bwMode="auto">
        <a:xfrm>
          <a:off x="28746450" y="781050"/>
          <a:ext cx="13144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581025</xdr:colOff>
      <xdr:row>0</xdr:row>
      <xdr:rowOff>600075</xdr:rowOff>
    </xdr:from>
    <xdr:to>
      <xdr:col>24</xdr:col>
      <xdr:colOff>800100</xdr:colOff>
      <xdr:row>2</xdr:row>
      <xdr:rowOff>304800</xdr:rowOff>
    </xdr:to>
    <xdr:pic>
      <xdr:nvPicPr>
        <xdr:cNvPr id="30852" name="圖片 17" descr="D:\SCAN\img-221130814\img-221130814-0001.jpg">
          <a:extLst>
            <a:ext uri="{FF2B5EF4-FFF2-40B4-BE49-F238E27FC236}">
              <a16:creationId xmlns:a16="http://schemas.microsoft.com/office/drawing/2014/main" id="{1C270A5C-F310-41B7-B1AD-AFC3829F2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 bwMode="auto">
        <a:xfrm>
          <a:off x="25098375" y="600075"/>
          <a:ext cx="1866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2400300</xdr:colOff>
      <xdr:row>8</xdr:row>
      <xdr:rowOff>104775</xdr:rowOff>
    </xdr:from>
    <xdr:to>
      <xdr:col>5</xdr:col>
      <xdr:colOff>2076450</xdr:colOff>
      <xdr:row>9</xdr:row>
      <xdr:rowOff>647700</xdr:rowOff>
    </xdr:to>
    <xdr:pic>
      <xdr:nvPicPr>
        <xdr:cNvPr id="31933" name="圖片 8" descr="https://tse4.mm.bing.net/th?id=OIP.88FsQ46CQcYb_81J-EGumAAAAA&amp;pid=15.1&amp;P=0&amp;w=300&amp;h=300">
          <a:extLst>
            <a:ext uri="{FF2B5EF4-FFF2-40B4-BE49-F238E27FC236}">
              <a16:creationId xmlns:a16="http://schemas.microsoft.com/office/drawing/2014/main" id="{CF2344EC-4687-4F91-8773-BD479C46E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9591675"/>
          <a:ext cx="2124075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8</xdr:row>
      <xdr:rowOff>171450</xdr:rowOff>
    </xdr:from>
    <xdr:to>
      <xdr:col>4</xdr:col>
      <xdr:colOff>2228850</xdr:colOff>
      <xdr:row>9</xdr:row>
      <xdr:rowOff>495300</xdr:rowOff>
    </xdr:to>
    <xdr:pic>
      <xdr:nvPicPr>
        <xdr:cNvPr id="31934" name="圖片 9" descr="https://tse2.mm.bing.net/th?id=OIP.2pQBGlCu8aDlNESGXHP03QDzEs&amp;pid=15.1&amp;P=0&amp;w=300&amp;h=300">
          <a:extLst>
            <a:ext uri="{FF2B5EF4-FFF2-40B4-BE49-F238E27FC236}">
              <a16:creationId xmlns:a16="http://schemas.microsoft.com/office/drawing/2014/main" id="{78E779E8-0865-4A1D-8CAF-FA43E842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844"/>
        <a:stretch>
          <a:fillRect/>
        </a:stretch>
      </xdr:blipFill>
      <xdr:spPr bwMode="auto">
        <a:xfrm>
          <a:off x="10620375" y="9658350"/>
          <a:ext cx="21431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27</xdr:row>
      <xdr:rowOff>0</xdr:rowOff>
    </xdr:from>
    <xdr:to>
      <xdr:col>30</xdr:col>
      <xdr:colOff>333375</xdr:colOff>
      <xdr:row>27</xdr:row>
      <xdr:rowOff>304800</xdr:rowOff>
    </xdr:to>
    <xdr:sp macro="" textlink="">
      <xdr:nvSpPr>
        <xdr:cNvPr id="31935" name="AutoShape 1024" descr="ãéº»ååãçåçæå°çµæ">
          <a:extLst>
            <a:ext uri="{FF2B5EF4-FFF2-40B4-BE49-F238E27FC236}">
              <a16:creationId xmlns:a16="http://schemas.microsoft.com/office/drawing/2014/main" id="{AB67E5EB-7BC6-4059-AA78-C9D3F7841F6C}"/>
            </a:ext>
          </a:extLst>
        </xdr:cNvPr>
        <xdr:cNvSpPr>
          <a:spLocks noChangeAspect="1" noChangeArrowheads="1"/>
        </xdr:cNvSpPr>
      </xdr:nvSpPr>
      <xdr:spPr bwMode="auto">
        <a:xfrm>
          <a:off x="45853350" y="27308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752475</xdr:colOff>
      <xdr:row>0</xdr:row>
      <xdr:rowOff>790575</xdr:rowOff>
    </xdr:from>
    <xdr:to>
      <xdr:col>14</xdr:col>
      <xdr:colOff>1152525</xdr:colOff>
      <xdr:row>2</xdr:row>
      <xdr:rowOff>28575</xdr:rowOff>
    </xdr:to>
    <xdr:pic>
      <xdr:nvPicPr>
        <xdr:cNvPr id="31936" name="圖片 8">
          <a:extLst>
            <a:ext uri="{FF2B5EF4-FFF2-40B4-BE49-F238E27FC236}">
              <a16:creationId xmlns:a16="http://schemas.microsoft.com/office/drawing/2014/main" id="{C2A7F0B5-462F-42AA-BC28-AA785C850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98" b="33594"/>
        <a:stretch>
          <a:fillRect/>
        </a:stretch>
      </xdr:blipFill>
      <xdr:spPr bwMode="auto">
        <a:xfrm>
          <a:off x="34166175" y="790575"/>
          <a:ext cx="28479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914400</xdr:colOff>
      <xdr:row>51</xdr:row>
      <xdr:rowOff>171450</xdr:rowOff>
    </xdr:from>
    <xdr:to>
      <xdr:col>13</xdr:col>
      <xdr:colOff>1019175</xdr:colOff>
      <xdr:row>52</xdr:row>
      <xdr:rowOff>1304925</xdr:rowOff>
    </xdr:to>
    <xdr:pic>
      <xdr:nvPicPr>
        <xdr:cNvPr id="31937" name="圖片 5" descr="https://tse4.mm.bing.net/th?id=OIP.88FsQ46CQcYb_81J-EGumAAAAA&amp;pid=15.1&amp;P=0&amp;w=300&amp;h=300">
          <a:extLst>
            <a:ext uri="{FF2B5EF4-FFF2-40B4-BE49-F238E27FC236}">
              <a16:creationId xmlns:a16="http://schemas.microsoft.com/office/drawing/2014/main" id="{5CA07A14-65FE-4C19-9461-E0DAB2C65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80175" y="52911375"/>
          <a:ext cx="2552700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1362075</xdr:colOff>
      <xdr:row>51</xdr:row>
      <xdr:rowOff>314325</xdr:rowOff>
    </xdr:from>
    <xdr:to>
      <xdr:col>14</xdr:col>
      <xdr:colOff>1838325</xdr:colOff>
      <xdr:row>52</xdr:row>
      <xdr:rowOff>1200150</xdr:rowOff>
    </xdr:to>
    <xdr:pic>
      <xdr:nvPicPr>
        <xdr:cNvPr id="31938" name="圖片 6" descr="https://tse2.mm.bing.net/th?id=OIP.2pQBGlCu8aDlNESGXHP03QDzEs&amp;pid=15.1&amp;P=0&amp;w=300&amp;h=300">
          <a:extLst>
            <a:ext uri="{FF2B5EF4-FFF2-40B4-BE49-F238E27FC236}">
              <a16:creationId xmlns:a16="http://schemas.microsoft.com/office/drawing/2014/main" id="{BA5CCC77-A54A-47B2-AFB9-9B9C1BE33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844"/>
        <a:stretch>
          <a:fillRect/>
        </a:stretch>
      </xdr:blipFill>
      <xdr:spPr bwMode="auto">
        <a:xfrm>
          <a:off x="34775775" y="53054250"/>
          <a:ext cx="292417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29151;&#39178;&#24107;\&#22296;%20%20&#33203;%20&#33756;%20&#21934;\110&#23416;&#24180;&#24230;&#23416;&#26657;&#22296;&#33203;&#33756;&#21934;\&#21644;&#32654;&#39640;&#20013;\110&#26376;12&#26376;&#21644;&#32654;&#39640;&#20013;&#33756;&#21934;11.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月菜單"/>
      <sheetName val="第一週明細"/>
      <sheetName val="第二週明細"/>
      <sheetName val="第三週明細"/>
      <sheetName val="第四週明細"/>
      <sheetName val="第五週明細"/>
      <sheetName val="   ..."/>
    </sheetNames>
    <sheetDataSet>
      <sheetData sheetId="0" refreshError="1"/>
      <sheetData sheetId="1" refreshError="1">
        <row r="13">
          <cell r="W13" t="str">
            <v>醣類：</v>
          </cell>
        </row>
        <row r="14">
          <cell r="W14">
            <v>115</v>
          </cell>
        </row>
        <row r="15">
          <cell r="W15" t="str">
            <v>脂肪：</v>
          </cell>
        </row>
        <row r="16">
          <cell r="W16">
            <v>27.5</v>
          </cell>
        </row>
        <row r="17">
          <cell r="W17" t="str">
            <v>蛋白質：</v>
          </cell>
        </row>
        <row r="18">
          <cell r="W18">
            <v>31.5</v>
          </cell>
        </row>
        <row r="19">
          <cell r="W19" t="str">
            <v>熱量：</v>
          </cell>
        </row>
        <row r="20">
          <cell r="W20">
            <v>833.5</v>
          </cell>
        </row>
        <row r="21">
          <cell r="W21" t="str">
            <v>醣類：</v>
          </cell>
        </row>
        <row r="22">
          <cell r="W22">
            <v>117</v>
          </cell>
        </row>
        <row r="23">
          <cell r="W23" t="str">
            <v>脂肪：</v>
          </cell>
        </row>
        <row r="24">
          <cell r="W24">
            <v>27.5</v>
          </cell>
        </row>
        <row r="25">
          <cell r="W25" t="str">
            <v>蛋白質：</v>
          </cell>
        </row>
        <row r="26">
          <cell r="W26">
            <v>31.5</v>
          </cell>
        </row>
        <row r="27">
          <cell r="W27" t="str">
            <v>熱量：</v>
          </cell>
        </row>
        <row r="28">
          <cell r="W28">
            <v>841.5</v>
          </cell>
        </row>
        <row r="30">
          <cell r="W30">
            <v>116</v>
          </cell>
        </row>
        <row r="32">
          <cell r="W32">
            <v>27</v>
          </cell>
        </row>
        <row r="34">
          <cell r="W34">
            <v>31.5</v>
          </cell>
        </row>
        <row r="36">
          <cell r="W36">
            <v>833</v>
          </cell>
        </row>
        <row r="37">
          <cell r="W37" t="str">
            <v>醣類：</v>
          </cell>
        </row>
        <row r="38">
          <cell r="W38">
            <v>115</v>
          </cell>
          <cell r="AA38" t="str">
            <v>主食</v>
          </cell>
        </row>
        <row r="39">
          <cell r="W39" t="str">
            <v>脂肪：</v>
          </cell>
          <cell r="AA39" t="str">
            <v>肉</v>
          </cell>
        </row>
        <row r="40">
          <cell r="W40">
            <v>26.5</v>
          </cell>
          <cell r="AA40" t="str">
            <v>菜</v>
          </cell>
        </row>
        <row r="41">
          <cell r="W41" t="str">
            <v>蛋白質：</v>
          </cell>
          <cell r="AA41" t="str">
            <v>油</v>
          </cell>
        </row>
        <row r="42">
          <cell r="W42">
            <v>31.5</v>
          </cell>
          <cell r="AA42" t="str">
            <v>水果</v>
          </cell>
        </row>
        <row r="43">
          <cell r="W43" t="str">
            <v>熱量：</v>
          </cell>
        </row>
        <row r="44">
          <cell r="W44">
            <v>824.5</v>
          </cell>
        </row>
      </sheetData>
      <sheetData sheetId="2" refreshError="1">
        <row r="5">
          <cell r="W5" t="str">
            <v>醣類：</v>
          </cell>
        </row>
        <row r="6">
          <cell r="W6">
            <v>118</v>
          </cell>
        </row>
        <row r="7">
          <cell r="W7" t="str">
            <v>脂肪：</v>
          </cell>
        </row>
        <row r="8">
          <cell r="W8">
            <v>27</v>
          </cell>
        </row>
        <row r="9">
          <cell r="W9" t="str">
            <v>蛋白質：</v>
          </cell>
        </row>
        <row r="10">
          <cell r="W10">
            <v>30.8</v>
          </cell>
        </row>
        <row r="11">
          <cell r="W11" t="str">
            <v>熱量：</v>
          </cell>
        </row>
        <row r="12">
          <cell r="W12">
            <v>838.2</v>
          </cell>
        </row>
        <row r="13">
          <cell r="W13" t="str">
            <v>醣類：</v>
          </cell>
        </row>
        <row r="14">
          <cell r="W14">
            <v>117</v>
          </cell>
        </row>
        <row r="15">
          <cell r="W15" t="str">
            <v>脂肪：</v>
          </cell>
        </row>
        <row r="16">
          <cell r="W16">
            <v>26.5</v>
          </cell>
        </row>
        <row r="17">
          <cell r="W17" t="str">
            <v>蛋白質：</v>
          </cell>
        </row>
        <row r="18">
          <cell r="W18">
            <v>31.5</v>
          </cell>
        </row>
        <row r="19">
          <cell r="W19" t="str">
            <v>熱量：</v>
          </cell>
        </row>
        <row r="20">
          <cell r="W20">
            <v>832.5</v>
          </cell>
        </row>
        <row r="21">
          <cell r="W21" t="str">
            <v>醣類：</v>
          </cell>
        </row>
        <row r="22">
          <cell r="W22">
            <v>116.5</v>
          </cell>
        </row>
        <row r="23">
          <cell r="W23" t="str">
            <v>脂肪：</v>
          </cell>
        </row>
        <row r="24">
          <cell r="W24">
            <v>26.5</v>
          </cell>
        </row>
        <row r="25">
          <cell r="W25" t="str">
            <v>蛋白質：</v>
          </cell>
        </row>
        <row r="26">
          <cell r="W26">
            <v>30.099999999999998</v>
          </cell>
        </row>
        <row r="27">
          <cell r="W27" t="str">
            <v>熱量：</v>
          </cell>
        </row>
        <row r="28">
          <cell r="W28">
            <v>824.9</v>
          </cell>
        </row>
        <row r="29">
          <cell r="W29" t="str">
            <v>醣類：</v>
          </cell>
        </row>
        <row r="30">
          <cell r="W30">
            <v>118</v>
          </cell>
        </row>
        <row r="31">
          <cell r="W31" t="str">
            <v>脂肪：</v>
          </cell>
        </row>
        <row r="32">
          <cell r="W32">
            <v>28.5</v>
          </cell>
        </row>
        <row r="33">
          <cell r="W33" t="str">
            <v>蛋白質：</v>
          </cell>
        </row>
        <row r="34">
          <cell r="W34">
            <v>32.900000000000006</v>
          </cell>
        </row>
        <row r="35">
          <cell r="W35" t="str">
            <v>熱量：</v>
          </cell>
        </row>
        <row r="36">
          <cell r="W36">
            <v>860.1</v>
          </cell>
        </row>
        <row r="37">
          <cell r="W37" t="str">
            <v>醣類：</v>
          </cell>
        </row>
        <row r="38">
          <cell r="W38">
            <v>115</v>
          </cell>
        </row>
        <row r="39">
          <cell r="W39" t="str">
            <v>脂肪：</v>
          </cell>
        </row>
        <row r="40">
          <cell r="W40">
            <v>28.5</v>
          </cell>
        </row>
        <row r="41">
          <cell r="W41" t="str">
            <v>蛋白質：</v>
          </cell>
        </row>
        <row r="42">
          <cell r="W42">
            <v>32.900000000000006</v>
          </cell>
        </row>
        <row r="43">
          <cell r="W43" t="str">
            <v>熱量：</v>
          </cell>
        </row>
        <row r="44">
          <cell r="W44">
            <v>848.1</v>
          </cell>
        </row>
      </sheetData>
      <sheetData sheetId="3" refreshError="1">
        <row r="5">
          <cell r="W5" t="str">
            <v>醣類：</v>
          </cell>
        </row>
        <row r="6">
          <cell r="W6">
            <v>117</v>
          </cell>
        </row>
        <row r="7">
          <cell r="W7" t="str">
            <v>脂肪：</v>
          </cell>
        </row>
        <row r="8">
          <cell r="W8">
            <v>26.5</v>
          </cell>
        </row>
        <row r="9">
          <cell r="W9" t="str">
            <v>蛋白質：</v>
          </cell>
        </row>
        <row r="10">
          <cell r="W10">
            <v>30.099999999999998</v>
          </cell>
        </row>
        <row r="11">
          <cell r="W11" t="str">
            <v>熱量：</v>
          </cell>
        </row>
        <row r="12">
          <cell r="W12">
            <v>826.9</v>
          </cell>
        </row>
        <row r="14">
          <cell r="W14">
            <v>119</v>
          </cell>
        </row>
        <row r="16">
          <cell r="W16">
            <v>27</v>
          </cell>
        </row>
        <row r="18">
          <cell r="W18">
            <v>30.099999999999998</v>
          </cell>
        </row>
        <row r="20">
          <cell r="W20">
            <v>839.4</v>
          </cell>
        </row>
        <row r="22">
          <cell r="W22">
            <v>116</v>
          </cell>
        </row>
        <row r="24">
          <cell r="W24">
            <v>26</v>
          </cell>
        </row>
        <row r="26">
          <cell r="W26">
            <v>30.099999999999998</v>
          </cell>
        </row>
        <row r="28">
          <cell r="W28">
            <v>818.4</v>
          </cell>
        </row>
        <row r="30">
          <cell r="W30">
            <v>115.5</v>
          </cell>
        </row>
        <row r="32">
          <cell r="W32">
            <v>26.5</v>
          </cell>
        </row>
        <row r="34">
          <cell r="W34">
            <v>30.099999999999998</v>
          </cell>
        </row>
        <row r="36">
          <cell r="W36">
            <v>820.9</v>
          </cell>
        </row>
        <row r="38">
          <cell r="W38">
            <v>115</v>
          </cell>
        </row>
        <row r="40">
          <cell r="W40">
            <v>27.5</v>
          </cell>
        </row>
        <row r="42">
          <cell r="W42">
            <v>30.099999999999998</v>
          </cell>
        </row>
        <row r="44">
          <cell r="W44">
            <v>827.9</v>
          </cell>
        </row>
      </sheetData>
      <sheetData sheetId="4" refreshError="1">
        <row r="5">
          <cell r="W5" t="str">
            <v>醣類：</v>
          </cell>
        </row>
        <row r="6">
          <cell r="W6">
            <v>117</v>
          </cell>
        </row>
        <row r="7">
          <cell r="W7" t="str">
            <v>脂肪：</v>
          </cell>
        </row>
        <row r="8">
          <cell r="W8">
            <v>25.5</v>
          </cell>
        </row>
        <row r="9">
          <cell r="W9" t="str">
            <v>蛋白質：</v>
          </cell>
        </row>
        <row r="10">
          <cell r="W10">
            <v>28.700000000000003</v>
          </cell>
        </row>
        <row r="11">
          <cell r="W11" t="str">
            <v>熱量：</v>
          </cell>
        </row>
        <row r="12">
          <cell r="W12">
            <v>812.3</v>
          </cell>
        </row>
        <row r="14">
          <cell r="W14">
            <v>116.5</v>
          </cell>
        </row>
        <row r="16">
          <cell r="W16">
            <v>27.5</v>
          </cell>
        </row>
        <row r="18">
          <cell r="W18">
            <v>31.5</v>
          </cell>
        </row>
        <row r="20">
          <cell r="W20">
            <v>839.5</v>
          </cell>
        </row>
        <row r="22">
          <cell r="W22">
            <v>116</v>
          </cell>
        </row>
        <row r="24">
          <cell r="W24">
            <v>27.5</v>
          </cell>
        </row>
        <row r="26">
          <cell r="W26">
            <v>31.5</v>
          </cell>
        </row>
        <row r="28">
          <cell r="W28">
            <v>837.5</v>
          </cell>
        </row>
        <row r="30">
          <cell r="W30">
            <v>116</v>
          </cell>
        </row>
        <row r="32">
          <cell r="W32">
            <v>27</v>
          </cell>
        </row>
        <row r="34">
          <cell r="W34">
            <v>32.200000000000003</v>
          </cell>
        </row>
        <row r="36">
          <cell r="W36">
            <v>835.8</v>
          </cell>
        </row>
      </sheetData>
      <sheetData sheetId="5" refreshError="1">
        <row r="38">
          <cell r="AA38" t="str">
            <v>主食</v>
          </cell>
        </row>
        <row r="39">
          <cell r="AA39" t="str">
            <v>肉</v>
          </cell>
        </row>
        <row r="40">
          <cell r="AA40" t="str">
            <v>菜</v>
          </cell>
        </row>
        <row r="41">
          <cell r="AA41" t="str">
            <v>油</v>
          </cell>
        </row>
        <row r="42">
          <cell r="AA42" t="str">
            <v>水果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7"/>
  <sheetViews>
    <sheetView view="pageBreakPreview" zoomScaleNormal="100" zoomScaleSheetLayoutView="100" workbookViewId="0">
      <selection activeCell="O54" sqref="O54"/>
    </sheetView>
  </sheetViews>
  <sheetFormatPr defaultRowHeight="16.5"/>
  <cols>
    <col min="1" max="20" width="7.375" style="1014" customWidth="1"/>
    <col min="21" max="16384" width="9" style="1014"/>
  </cols>
  <sheetData>
    <row r="1" spans="1:20" ht="10.7" customHeight="1">
      <c r="A1" s="1015"/>
      <c r="G1" s="1381"/>
      <c r="H1" s="1381"/>
      <c r="I1" s="1381"/>
      <c r="J1" s="1381"/>
      <c r="K1" s="1381"/>
      <c r="O1" s="1015"/>
    </row>
    <row r="2" spans="1:20" ht="13.5" customHeight="1">
      <c r="A2" s="1375"/>
      <c r="B2" s="1376"/>
      <c r="C2" s="1376"/>
      <c r="D2" s="1376"/>
      <c r="E2" s="1376"/>
      <c r="F2" s="1376"/>
      <c r="G2" s="1376"/>
      <c r="H2" s="1377"/>
      <c r="I2" s="1365" t="s">
        <v>599</v>
      </c>
      <c r="J2" s="1356"/>
      <c r="K2" s="1356"/>
      <c r="L2" s="1357"/>
      <c r="M2" s="1355"/>
      <c r="N2" s="1356"/>
      <c r="O2" s="1356"/>
      <c r="P2" s="1357"/>
      <c r="Q2" s="1343" t="s">
        <v>598</v>
      </c>
      <c r="R2" s="1343"/>
      <c r="S2" s="1343"/>
      <c r="T2" s="1343"/>
    </row>
    <row r="3" spans="1:20" s="1018" customFormat="1" ht="14.45" customHeight="1">
      <c r="A3" s="1378"/>
      <c r="B3" s="1379"/>
      <c r="C3" s="1379"/>
      <c r="D3" s="1379"/>
      <c r="E3" s="1379"/>
      <c r="F3" s="1379"/>
      <c r="G3" s="1379"/>
      <c r="H3" s="1380"/>
      <c r="I3" s="1358"/>
      <c r="J3" s="1359"/>
      <c r="K3" s="1359"/>
      <c r="L3" s="1360"/>
      <c r="M3" s="1358"/>
      <c r="N3" s="1359"/>
      <c r="O3" s="1359"/>
      <c r="P3" s="1360"/>
      <c r="Q3" s="1373" t="s">
        <v>597</v>
      </c>
      <c r="R3" s="1374"/>
      <c r="S3" s="1374"/>
      <c r="T3" s="1364"/>
    </row>
    <row r="4" spans="1:20" s="1018" customFormat="1" ht="14.45" customHeight="1">
      <c r="A4" s="1378"/>
      <c r="B4" s="1379"/>
      <c r="C4" s="1379"/>
      <c r="D4" s="1379"/>
      <c r="E4" s="1379"/>
      <c r="F4" s="1379"/>
      <c r="G4" s="1379"/>
      <c r="H4" s="1380"/>
      <c r="I4" s="1358"/>
      <c r="J4" s="1359"/>
      <c r="K4" s="1359"/>
      <c r="L4" s="1360"/>
      <c r="M4" s="1358"/>
      <c r="N4" s="1359"/>
      <c r="O4" s="1359"/>
      <c r="P4" s="1360"/>
      <c r="Q4" s="1350" t="s">
        <v>596</v>
      </c>
      <c r="R4" s="1351"/>
      <c r="S4" s="1351"/>
      <c r="T4" s="1352"/>
    </row>
    <row r="5" spans="1:20" s="1018" customFormat="1" ht="14.45" customHeight="1">
      <c r="A5" s="1378"/>
      <c r="B5" s="1379"/>
      <c r="C5" s="1379"/>
      <c r="D5" s="1379"/>
      <c r="E5" s="1379"/>
      <c r="F5" s="1379"/>
      <c r="G5" s="1379"/>
      <c r="H5" s="1380"/>
      <c r="I5" s="1358"/>
      <c r="J5" s="1359"/>
      <c r="K5" s="1359"/>
      <c r="L5" s="1360"/>
      <c r="M5" s="1358"/>
      <c r="N5" s="1359"/>
      <c r="O5" s="1359"/>
      <c r="P5" s="1360"/>
      <c r="Q5" s="1369" t="s">
        <v>595</v>
      </c>
      <c r="R5" s="1370"/>
      <c r="S5" s="1370"/>
      <c r="T5" s="1354"/>
    </row>
    <row r="6" spans="1:20" s="1018" customFormat="1" ht="14.45" customHeight="1">
      <c r="A6" s="1378"/>
      <c r="B6" s="1379"/>
      <c r="C6" s="1379"/>
      <c r="D6" s="1379"/>
      <c r="E6" s="1379"/>
      <c r="F6" s="1379"/>
      <c r="G6" s="1379"/>
      <c r="H6" s="1380"/>
      <c r="I6" s="1358"/>
      <c r="J6" s="1359"/>
      <c r="K6" s="1359"/>
      <c r="L6" s="1360"/>
      <c r="M6" s="1358"/>
      <c r="N6" s="1359"/>
      <c r="O6" s="1359"/>
      <c r="P6" s="1360"/>
      <c r="Q6" s="1369" t="s">
        <v>594</v>
      </c>
      <c r="R6" s="1370"/>
      <c r="S6" s="1370"/>
      <c r="T6" s="1354"/>
    </row>
    <row r="7" spans="1:20" s="1018" customFormat="1" ht="14.45" customHeight="1">
      <c r="A7" s="1385" t="s">
        <v>593</v>
      </c>
      <c r="B7" s="1386"/>
      <c r="C7" s="1386"/>
      <c r="D7" s="1386"/>
      <c r="E7" s="1386"/>
      <c r="F7" s="1386"/>
      <c r="G7" s="1386"/>
      <c r="H7" s="1387"/>
      <c r="I7" s="1358"/>
      <c r="J7" s="1359"/>
      <c r="K7" s="1359"/>
      <c r="L7" s="1360"/>
      <c r="M7" s="1358"/>
      <c r="N7" s="1359"/>
      <c r="O7" s="1359"/>
      <c r="P7" s="1360"/>
      <c r="Q7" s="1350" t="s">
        <v>592</v>
      </c>
      <c r="R7" s="1351"/>
      <c r="S7" s="1351"/>
      <c r="T7" s="1352"/>
    </row>
    <row r="8" spans="1:20" s="1018" customFormat="1" ht="14.45" customHeight="1">
      <c r="A8" s="1388"/>
      <c r="B8" s="1386"/>
      <c r="C8" s="1386"/>
      <c r="D8" s="1386"/>
      <c r="E8" s="1386"/>
      <c r="F8" s="1386"/>
      <c r="G8" s="1386"/>
      <c r="H8" s="1387"/>
      <c r="I8" s="1358"/>
      <c r="J8" s="1359"/>
      <c r="K8" s="1359"/>
      <c r="L8" s="1360"/>
      <c r="M8" s="1358"/>
      <c r="N8" s="1359"/>
      <c r="O8" s="1359"/>
      <c r="P8" s="1360"/>
      <c r="Q8" s="1371" t="s">
        <v>591</v>
      </c>
      <c r="R8" s="1372"/>
      <c r="S8" s="1372"/>
      <c r="T8" s="1353"/>
    </row>
    <row r="9" spans="1:20" ht="10.5" customHeight="1">
      <c r="A9" s="1388"/>
      <c r="B9" s="1386"/>
      <c r="C9" s="1386"/>
      <c r="D9" s="1386"/>
      <c r="E9" s="1386"/>
      <c r="F9" s="1386"/>
      <c r="G9" s="1386"/>
      <c r="H9" s="1387"/>
      <c r="I9" s="1358"/>
      <c r="J9" s="1359"/>
      <c r="K9" s="1359"/>
      <c r="L9" s="1360"/>
      <c r="M9" s="1358"/>
      <c r="N9" s="1359"/>
      <c r="O9" s="1359"/>
      <c r="P9" s="1360"/>
      <c r="Q9" s="1016" t="s">
        <v>478</v>
      </c>
      <c r="R9" s="1016" t="str">
        <f>'第一週明細)'!W44</f>
        <v>739.0K</v>
      </c>
      <c r="S9" s="1016" t="s">
        <v>6</v>
      </c>
      <c r="T9" s="1016" t="str">
        <f>'第一週明細)'!W40</f>
        <v>24.5g</v>
      </c>
    </row>
    <row r="10" spans="1:20" ht="10.5" customHeight="1">
      <c r="A10" s="1389"/>
      <c r="B10" s="1390"/>
      <c r="C10" s="1390"/>
      <c r="D10" s="1390"/>
      <c r="E10" s="1390"/>
      <c r="F10" s="1390"/>
      <c r="G10" s="1390"/>
      <c r="H10" s="1391"/>
      <c r="I10" s="1361"/>
      <c r="J10" s="1362"/>
      <c r="K10" s="1362"/>
      <c r="L10" s="1363"/>
      <c r="M10" s="1361"/>
      <c r="N10" s="1362"/>
      <c r="O10" s="1362"/>
      <c r="P10" s="1363"/>
      <c r="Q10" s="1019" t="s">
        <v>4</v>
      </c>
      <c r="R10" s="1019" t="str">
        <f>'第一週明細)'!W38</f>
        <v>100.0g</v>
      </c>
      <c r="S10" s="1019" t="s">
        <v>8</v>
      </c>
      <c r="T10" s="1019" t="str">
        <f>'第一週明細)'!W42</f>
        <v>28.7g</v>
      </c>
    </row>
    <row r="11" spans="1:20" ht="13.5" customHeight="1">
      <c r="A11" s="1366" t="s">
        <v>590</v>
      </c>
      <c r="B11" s="1367"/>
      <c r="C11" s="1367"/>
      <c r="D11" s="1368"/>
      <c r="E11" s="1343" t="s">
        <v>589</v>
      </c>
      <c r="F11" s="1343"/>
      <c r="G11" s="1343"/>
      <c r="H11" s="1343"/>
      <c r="I11" s="1343" t="s">
        <v>588</v>
      </c>
      <c r="J11" s="1343"/>
      <c r="K11" s="1343"/>
      <c r="L11" s="1343"/>
      <c r="M11" s="1368" t="s">
        <v>587</v>
      </c>
      <c r="N11" s="1343"/>
      <c r="O11" s="1343"/>
      <c r="P11" s="1343"/>
      <c r="Q11" s="1343" t="s">
        <v>586</v>
      </c>
      <c r="R11" s="1343"/>
      <c r="S11" s="1343"/>
      <c r="T11" s="1343"/>
    </row>
    <row r="12" spans="1:20" s="1018" customFormat="1" ht="14.45" customHeight="1">
      <c r="A12" s="1346" t="s">
        <v>38</v>
      </c>
      <c r="B12" s="1346"/>
      <c r="C12" s="1346"/>
      <c r="D12" s="1346"/>
      <c r="E12" s="1346" t="s">
        <v>585</v>
      </c>
      <c r="F12" s="1346"/>
      <c r="G12" s="1346"/>
      <c r="H12" s="1346"/>
      <c r="I12" s="1346" t="s">
        <v>38</v>
      </c>
      <c r="J12" s="1346"/>
      <c r="K12" s="1346"/>
      <c r="L12" s="1346"/>
      <c r="M12" s="1364" t="s">
        <v>584</v>
      </c>
      <c r="N12" s="1346"/>
      <c r="O12" s="1346"/>
      <c r="P12" s="1346"/>
      <c r="Q12" s="1346" t="s">
        <v>583</v>
      </c>
      <c r="R12" s="1346"/>
      <c r="S12" s="1346"/>
      <c r="T12" s="1346"/>
    </row>
    <row r="13" spans="1:20" s="1018" customFormat="1" ht="14.45" customHeight="1">
      <c r="A13" s="1347" t="s">
        <v>582</v>
      </c>
      <c r="B13" s="1347"/>
      <c r="C13" s="1347"/>
      <c r="D13" s="1347"/>
      <c r="E13" s="1347" t="s">
        <v>581</v>
      </c>
      <c r="F13" s="1347"/>
      <c r="G13" s="1347"/>
      <c r="H13" s="1347"/>
      <c r="I13" s="1347" t="s">
        <v>580</v>
      </c>
      <c r="J13" s="1347"/>
      <c r="K13" s="1347"/>
      <c r="L13" s="1347"/>
      <c r="M13" s="1352" t="s">
        <v>579</v>
      </c>
      <c r="N13" s="1347"/>
      <c r="O13" s="1347"/>
      <c r="P13" s="1347"/>
      <c r="Q13" s="1347" t="s">
        <v>578</v>
      </c>
      <c r="R13" s="1347"/>
      <c r="S13" s="1347"/>
      <c r="T13" s="1347"/>
    </row>
    <row r="14" spans="1:20" s="1018" customFormat="1" ht="14.45" customHeight="1">
      <c r="A14" s="1349" t="s">
        <v>577</v>
      </c>
      <c r="B14" s="1349"/>
      <c r="C14" s="1349"/>
      <c r="D14" s="1349"/>
      <c r="E14" s="1349" t="s">
        <v>576</v>
      </c>
      <c r="F14" s="1349"/>
      <c r="G14" s="1349"/>
      <c r="H14" s="1349"/>
      <c r="I14" s="1349" t="s">
        <v>575</v>
      </c>
      <c r="J14" s="1349"/>
      <c r="K14" s="1349"/>
      <c r="L14" s="1349"/>
      <c r="M14" s="1354" t="s">
        <v>574</v>
      </c>
      <c r="N14" s="1349"/>
      <c r="O14" s="1349"/>
      <c r="P14" s="1349"/>
      <c r="Q14" s="1349" t="s">
        <v>573</v>
      </c>
      <c r="R14" s="1349"/>
      <c r="S14" s="1349"/>
      <c r="T14" s="1349"/>
    </row>
    <row r="15" spans="1:20" s="1018" customFormat="1" ht="14.45" customHeight="1">
      <c r="A15" s="1349" t="s">
        <v>572</v>
      </c>
      <c r="B15" s="1349"/>
      <c r="C15" s="1349"/>
      <c r="D15" s="1349"/>
      <c r="E15" s="1349" t="s">
        <v>571</v>
      </c>
      <c r="F15" s="1349"/>
      <c r="G15" s="1349"/>
      <c r="H15" s="1349"/>
      <c r="I15" s="1349" t="s">
        <v>570</v>
      </c>
      <c r="J15" s="1349"/>
      <c r="K15" s="1349"/>
      <c r="L15" s="1349"/>
      <c r="M15" s="1354" t="s">
        <v>569</v>
      </c>
      <c r="N15" s="1349"/>
      <c r="O15" s="1349"/>
      <c r="P15" s="1349"/>
      <c r="Q15" s="1349" t="s">
        <v>568</v>
      </c>
      <c r="R15" s="1349"/>
      <c r="S15" s="1349"/>
      <c r="T15" s="1349"/>
    </row>
    <row r="16" spans="1:20" s="1018" customFormat="1" ht="14.45" customHeight="1">
      <c r="A16" s="1347" t="s">
        <v>210</v>
      </c>
      <c r="B16" s="1347"/>
      <c r="C16" s="1347"/>
      <c r="D16" s="1347"/>
      <c r="E16" s="1347" t="s">
        <v>513</v>
      </c>
      <c r="F16" s="1347"/>
      <c r="G16" s="1347"/>
      <c r="H16" s="1347"/>
      <c r="I16" s="1347" t="s">
        <v>210</v>
      </c>
      <c r="J16" s="1347"/>
      <c r="K16" s="1347"/>
      <c r="L16" s="1347"/>
      <c r="M16" s="1347" t="s">
        <v>483</v>
      </c>
      <c r="N16" s="1347"/>
      <c r="O16" s="1347"/>
      <c r="P16" s="1347"/>
      <c r="Q16" s="1347" t="s">
        <v>211</v>
      </c>
      <c r="R16" s="1347"/>
      <c r="S16" s="1347"/>
      <c r="T16" s="1347"/>
    </row>
    <row r="17" spans="1:20" s="1018" customFormat="1" ht="14.45" customHeight="1">
      <c r="A17" s="1344" t="s">
        <v>567</v>
      </c>
      <c r="B17" s="1344"/>
      <c r="C17" s="1344"/>
      <c r="D17" s="1344"/>
      <c r="E17" s="1344" t="s">
        <v>566</v>
      </c>
      <c r="F17" s="1344"/>
      <c r="G17" s="1344"/>
      <c r="H17" s="1344"/>
      <c r="I17" s="1344" t="s">
        <v>565</v>
      </c>
      <c r="J17" s="1344"/>
      <c r="K17" s="1344"/>
      <c r="L17" s="1344"/>
      <c r="M17" s="1353" t="s">
        <v>564</v>
      </c>
      <c r="N17" s="1344"/>
      <c r="O17" s="1344"/>
      <c r="P17" s="1344"/>
      <c r="Q17" s="1344" t="s">
        <v>563</v>
      </c>
      <c r="R17" s="1344"/>
      <c r="S17" s="1344"/>
      <c r="T17" s="1344"/>
    </row>
    <row r="18" spans="1:20" ht="10.5" customHeight="1">
      <c r="A18" s="1016" t="s">
        <v>478</v>
      </c>
      <c r="B18" s="1016" t="str">
        <f>'第二週明細 (2)'!W12</f>
        <v>714.0K</v>
      </c>
      <c r="C18" s="1016" t="s">
        <v>6</v>
      </c>
      <c r="D18" s="1016" t="str">
        <f>'第二週明細 (2)'!W8</f>
        <v>23.0g</v>
      </c>
      <c r="E18" s="1016" t="s">
        <v>478</v>
      </c>
      <c r="F18" s="1016" t="str">
        <f>'第二週明細 (2)'!W20</f>
        <v>734.0K</v>
      </c>
      <c r="G18" s="1016" t="s">
        <v>6</v>
      </c>
      <c r="H18" s="1016" t="str">
        <f>'第二週明細 (2)'!W16</f>
        <v>23.5g</v>
      </c>
      <c r="I18" s="1016" t="s">
        <v>478</v>
      </c>
      <c r="J18" s="1016" t="str">
        <f>'第二週明細 (2)'!W28</f>
        <v>711.5K</v>
      </c>
      <c r="K18" s="1016" t="s">
        <v>6</v>
      </c>
      <c r="L18" s="1016" t="str">
        <f>'第二週明細 (2)'!W24</f>
        <v>23.0g</v>
      </c>
      <c r="M18" s="1021" t="s">
        <v>478</v>
      </c>
      <c r="N18" s="1016" t="str">
        <f>'第二週明細 (2)'!W36</f>
        <v>720.0K</v>
      </c>
      <c r="O18" s="1016" t="s">
        <v>6</v>
      </c>
      <c r="P18" s="1016" t="str">
        <f>'第二週明細 (2)'!W32</f>
        <v>23.5g</v>
      </c>
      <c r="Q18" s="1016" t="s">
        <v>478</v>
      </c>
      <c r="R18" s="1016" t="str">
        <f>'第二週明細 (2)'!W44</f>
        <v>722.0K</v>
      </c>
      <c r="S18" s="1016" t="s">
        <v>6</v>
      </c>
      <c r="T18" s="1016" t="str">
        <f>'第二週明細 (2)'!W40</f>
        <v>24.0g</v>
      </c>
    </row>
    <row r="19" spans="1:20" ht="10.5" customHeight="1">
      <c r="A19" s="1019" t="s">
        <v>4</v>
      </c>
      <c r="B19" s="1019" t="str">
        <f>'第二週明細 (2)'!W6</f>
        <v>96.0g</v>
      </c>
      <c r="C19" s="1019" t="s">
        <v>8</v>
      </c>
      <c r="D19" s="1019" t="str">
        <f>'第二週明細 (2)'!W10</f>
        <v>28.4g</v>
      </c>
      <c r="E19" s="1019" t="s">
        <v>4</v>
      </c>
      <c r="F19" s="1019" t="str">
        <f>'第二週明細 (2)'!W14</f>
        <v>100.0g</v>
      </c>
      <c r="G19" s="1019" t="s">
        <v>8</v>
      </c>
      <c r="H19" s="1019" t="str">
        <f>'第二週明細 (2)'!W18</f>
        <v>29.6g</v>
      </c>
      <c r="I19" s="1016" t="s">
        <v>4</v>
      </c>
      <c r="J19" s="1016" t="str">
        <f>'第二週明細 (2)'!W22</f>
        <v>96.0g</v>
      </c>
      <c r="K19" s="1016" t="s">
        <v>8</v>
      </c>
      <c r="L19" s="1016" t="str">
        <f>'第二週明細 (2)'!W26</f>
        <v>27.1g</v>
      </c>
      <c r="M19" s="1020" t="s">
        <v>4</v>
      </c>
      <c r="N19" s="1019" t="str">
        <f>'第二週明細 (2)'!W30</f>
        <v>98.0g</v>
      </c>
      <c r="O19" s="1019" t="s">
        <v>8</v>
      </c>
      <c r="P19" s="1019" t="str">
        <f>'第二週明細 (2)'!W34</f>
        <v>28.9g</v>
      </c>
      <c r="Q19" s="1019" t="s">
        <v>4</v>
      </c>
      <c r="R19" s="1019" t="str">
        <f>'第二週明細 (2)'!W38</f>
        <v>98.0g</v>
      </c>
      <c r="S19" s="1019" t="s">
        <v>8</v>
      </c>
      <c r="T19" s="1019" t="str">
        <f>'第二週明細 (2)'!W42</f>
        <v>27.8g</v>
      </c>
    </row>
    <row r="20" spans="1:20" ht="13.5" customHeight="1">
      <c r="A20" s="1366" t="s">
        <v>562</v>
      </c>
      <c r="B20" s="1367"/>
      <c r="C20" s="1367"/>
      <c r="D20" s="1368"/>
      <c r="E20" s="1343" t="s">
        <v>561</v>
      </c>
      <c r="F20" s="1343"/>
      <c r="G20" s="1343"/>
      <c r="H20" s="1343"/>
      <c r="I20" s="1343" t="s">
        <v>560</v>
      </c>
      <c r="J20" s="1343"/>
      <c r="K20" s="1343"/>
      <c r="L20" s="1343"/>
      <c r="M20" s="1368" t="s">
        <v>559</v>
      </c>
      <c r="N20" s="1343"/>
      <c r="O20" s="1343"/>
      <c r="P20" s="1343"/>
      <c r="Q20" s="1343" t="s">
        <v>558</v>
      </c>
      <c r="R20" s="1343"/>
      <c r="S20" s="1343"/>
      <c r="T20" s="1343"/>
    </row>
    <row r="21" spans="1:20" s="1018" customFormat="1" ht="14.45" customHeight="1">
      <c r="A21" s="1373" t="s">
        <v>38</v>
      </c>
      <c r="B21" s="1374"/>
      <c r="C21" s="1374"/>
      <c r="D21" s="1364"/>
      <c r="E21" s="1373" t="s">
        <v>557</v>
      </c>
      <c r="F21" s="1374"/>
      <c r="G21" s="1374"/>
      <c r="H21" s="1364"/>
      <c r="I21" s="1346" t="s">
        <v>38</v>
      </c>
      <c r="J21" s="1346"/>
      <c r="K21" s="1346"/>
      <c r="L21" s="1346"/>
      <c r="M21" s="1364" t="s">
        <v>556</v>
      </c>
      <c r="N21" s="1346"/>
      <c r="O21" s="1346"/>
      <c r="P21" s="1346"/>
      <c r="Q21" s="1346" t="s">
        <v>555</v>
      </c>
      <c r="R21" s="1346"/>
      <c r="S21" s="1346"/>
      <c r="T21" s="1346"/>
    </row>
    <row r="22" spans="1:20" s="1018" customFormat="1" ht="14.45" customHeight="1">
      <c r="A22" s="1350" t="s">
        <v>554</v>
      </c>
      <c r="B22" s="1351"/>
      <c r="C22" s="1351"/>
      <c r="D22" s="1352"/>
      <c r="E22" s="1350" t="s">
        <v>553</v>
      </c>
      <c r="F22" s="1351"/>
      <c r="G22" s="1351"/>
      <c r="H22" s="1352"/>
      <c r="I22" s="1350" t="s">
        <v>552</v>
      </c>
      <c r="J22" s="1351"/>
      <c r="K22" s="1351"/>
      <c r="L22" s="1352"/>
      <c r="M22" s="1352" t="s">
        <v>551</v>
      </c>
      <c r="N22" s="1347"/>
      <c r="O22" s="1347"/>
      <c r="P22" s="1347"/>
      <c r="Q22" s="1347" t="s">
        <v>550</v>
      </c>
      <c r="R22" s="1347"/>
      <c r="S22" s="1347"/>
      <c r="T22" s="1347"/>
    </row>
    <row r="23" spans="1:20" s="1018" customFormat="1" ht="14.45" customHeight="1">
      <c r="A23" s="1369" t="s">
        <v>549</v>
      </c>
      <c r="B23" s="1370"/>
      <c r="C23" s="1370"/>
      <c r="D23" s="1354"/>
      <c r="E23" s="1369" t="s">
        <v>548</v>
      </c>
      <c r="F23" s="1370"/>
      <c r="G23" s="1370"/>
      <c r="H23" s="1354"/>
      <c r="I23" s="1369" t="s">
        <v>547</v>
      </c>
      <c r="J23" s="1370"/>
      <c r="K23" s="1370"/>
      <c r="L23" s="1354"/>
      <c r="M23" s="1354" t="s">
        <v>546</v>
      </c>
      <c r="N23" s="1349"/>
      <c r="O23" s="1349"/>
      <c r="P23" s="1349"/>
      <c r="Q23" s="1349" t="s">
        <v>545</v>
      </c>
      <c r="R23" s="1349"/>
      <c r="S23" s="1349"/>
      <c r="T23" s="1349"/>
    </row>
    <row r="24" spans="1:20" s="1018" customFormat="1" ht="14.45" customHeight="1">
      <c r="A24" s="1369" t="s">
        <v>544</v>
      </c>
      <c r="B24" s="1370"/>
      <c r="C24" s="1370"/>
      <c r="D24" s="1354"/>
      <c r="E24" s="1369" t="s">
        <v>543</v>
      </c>
      <c r="F24" s="1370"/>
      <c r="G24" s="1370"/>
      <c r="H24" s="1354"/>
      <c r="I24" s="1369" t="s">
        <v>542</v>
      </c>
      <c r="J24" s="1370"/>
      <c r="K24" s="1370"/>
      <c r="L24" s="1354"/>
      <c r="M24" s="1354" t="s">
        <v>541</v>
      </c>
      <c r="N24" s="1349"/>
      <c r="O24" s="1349"/>
      <c r="P24" s="1349"/>
      <c r="Q24" s="1349" t="s">
        <v>540</v>
      </c>
      <c r="R24" s="1349"/>
      <c r="S24" s="1349"/>
      <c r="T24" s="1349"/>
    </row>
    <row r="25" spans="1:20" s="1018" customFormat="1" ht="14.45" customHeight="1">
      <c r="A25" s="1350" t="s">
        <v>211</v>
      </c>
      <c r="B25" s="1351"/>
      <c r="C25" s="1351"/>
      <c r="D25" s="1352"/>
      <c r="E25" s="1350" t="s">
        <v>483</v>
      </c>
      <c r="F25" s="1351"/>
      <c r="G25" s="1351"/>
      <c r="H25" s="1352"/>
      <c r="I25" s="1350" t="s">
        <v>210</v>
      </c>
      <c r="J25" s="1351"/>
      <c r="K25" s="1351"/>
      <c r="L25" s="1352"/>
      <c r="M25" s="1347" t="s">
        <v>210</v>
      </c>
      <c r="N25" s="1347"/>
      <c r="O25" s="1347"/>
      <c r="P25" s="1347"/>
      <c r="Q25" s="1347" t="s">
        <v>210</v>
      </c>
      <c r="R25" s="1347"/>
      <c r="S25" s="1347"/>
      <c r="T25" s="1347"/>
    </row>
    <row r="26" spans="1:20" s="1018" customFormat="1" ht="14.45" customHeight="1">
      <c r="A26" s="1371" t="s">
        <v>539</v>
      </c>
      <c r="B26" s="1372"/>
      <c r="C26" s="1372"/>
      <c r="D26" s="1353"/>
      <c r="E26" s="1371" t="s">
        <v>312</v>
      </c>
      <c r="F26" s="1372"/>
      <c r="G26" s="1372"/>
      <c r="H26" s="1353"/>
      <c r="I26" s="1371" t="s">
        <v>538</v>
      </c>
      <c r="J26" s="1372"/>
      <c r="K26" s="1372"/>
      <c r="L26" s="1353"/>
      <c r="M26" s="1353" t="s">
        <v>537</v>
      </c>
      <c r="N26" s="1344"/>
      <c r="O26" s="1344"/>
      <c r="P26" s="1344"/>
      <c r="Q26" s="1344" t="s">
        <v>536</v>
      </c>
      <c r="R26" s="1344"/>
      <c r="S26" s="1344"/>
      <c r="T26" s="1344"/>
    </row>
    <row r="27" spans="1:20" ht="10.5" customHeight="1">
      <c r="A27" s="1016" t="s">
        <v>478</v>
      </c>
      <c r="B27" s="1016" t="str">
        <f>'第三週明細 (2)'!W12</f>
        <v>720.3K</v>
      </c>
      <c r="C27" s="1016" t="s">
        <v>6</v>
      </c>
      <c r="D27" s="1016" t="str">
        <f>'第三週明細 (2)'!W8</f>
        <v>23.5g</v>
      </c>
      <c r="E27" s="1016" t="s">
        <v>478</v>
      </c>
      <c r="F27" s="1016" t="str">
        <f>'第三週明細 (2)'!W20</f>
        <v>713.0K</v>
      </c>
      <c r="G27" s="1016" t="s">
        <v>6</v>
      </c>
      <c r="H27" s="1016" t="str">
        <f>'第三週明細 (2)'!W16</f>
        <v>24.0g</v>
      </c>
      <c r="I27" s="1016" t="s">
        <v>478</v>
      </c>
      <c r="J27" s="1016" t="str">
        <f>'第三週明細 (2)'!W28</f>
        <v>720.5K</v>
      </c>
      <c r="K27" s="1016" t="s">
        <v>6</v>
      </c>
      <c r="L27" s="1016" t="str">
        <f>'第三週明細 (2)'!W24</f>
        <v>23.5g</v>
      </c>
      <c r="M27" s="1021" t="s">
        <v>478</v>
      </c>
      <c r="N27" s="1016" t="str">
        <f>'第三週明細 (2)'!W36</f>
        <v>716.5K</v>
      </c>
      <c r="O27" s="1016" t="s">
        <v>6</v>
      </c>
      <c r="P27" s="1016" t="str">
        <f>'第三週明細 (2)'!W32</f>
        <v>23.0g</v>
      </c>
      <c r="Q27" s="1016" t="s">
        <v>478</v>
      </c>
      <c r="R27" s="1016" t="str">
        <f>'第三週明細 (2)'!W44</f>
        <v>710.0.K</v>
      </c>
      <c r="S27" s="1016" t="s">
        <v>23</v>
      </c>
      <c r="T27" s="1016" t="str">
        <f>'第三週明細 (2)'!W40</f>
        <v>24.0g</v>
      </c>
    </row>
    <row r="28" spans="1:20" ht="10.5" customHeight="1">
      <c r="A28" s="1019" t="s">
        <v>4</v>
      </c>
      <c r="B28" s="1019" t="str">
        <f>'第三週明細 (2)'!W6</f>
        <v>98.0g</v>
      </c>
      <c r="C28" s="1019" t="s">
        <v>8</v>
      </c>
      <c r="D28" s="1019" t="str">
        <f>'第三週明細 (2)'!W10</f>
        <v>29.2g</v>
      </c>
      <c r="E28" s="1019" t="s">
        <v>4</v>
      </c>
      <c r="F28" s="1019" t="str">
        <f>'第三週明細 (2)'!W14</f>
        <v>95.0g</v>
      </c>
      <c r="G28" s="1019" t="s">
        <v>8</v>
      </c>
      <c r="H28" s="1019" t="str">
        <f>'第三週明細 (2)'!W18</f>
        <v>28.2g</v>
      </c>
      <c r="I28" s="1016" t="s">
        <v>4</v>
      </c>
      <c r="J28" s="1016" t="str">
        <f>'第三週明細 (2)'!W22</f>
        <v>97.0g</v>
      </c>
      <c r="K28" s="1016" t="s">
        <v>24</v>
      </c>
      <c r="L28" s="1016" t="str">
        <f>'第三週明細 (2)'!W26</f>
        <v xml:space="preserve"> 28.7g</v>
      </c>
      <c r="M28" s="1020" t="s">
        <v>4</v>
      </c>
      <c r="N28" s="1019" t="str">
        <f>'第三週明細 (2)'!W30</f>
        <v>99.0g</v>
      </c>
      <c r="O28" s="1019" t="s">
        <v>8</v>
      </c>
      <c r="P28" s="1019" t="str">
        <f>'第三週明細 (2)'!W34</f>
        <v xml:space="preserve"> 28.3g</v>
      </c>
      <c r="Q28" s="1019" t="s">
        <v>4</v>
      </c>
      <c r="R28" s="1019" t="str">
        <f>'第三週明細 (2)'!W38</f>
        <v>95.0g</v>
      </c>
      <c r="S28" s="1019" t="s">
        <v>8</v>
      </c>
      <c r="T28" s="1019" t="str">
        <f>'第三週明細 (2)'!W42</f>
        <v>28.5g</v>
      </c>
    </row>
    <row r="29" spans="1:20" ht="13.5" customHeight="1">
      <c r="A29" s="1366" t="s">
        <v>535</v>
      </c>
      <c r="B29" s="1367"/>
      <c r="C29" s="1367"/>
      <c r="D29" s="1368"/>
      <c r="E29" s="1343" t="s">
        <v>534</v>
      </c>
      <c r="F29" s="1343"/>
      <c r="G29" s="1343"/>
      <c r="H29" s="1343"/>
      <c r="I29" s="1343" t="s">
        <v>533</v>
      </c>
      <c r="J29" s="1343"/>
      <c r="K29" s="1343"/>
      <c r="L29" s="1343"/>
      <c r="M29" s="1343" t="s">
        <v>532</v>
      </c>
      <c r="N29" s="1343"/>
      <c r="O29" s="1343"/>
      <c r="P29" s="1343"/>
      <c r="Q29" s="1343" t="s">
        <v>531</v>
      </c>
      <c r="R29" s="1343"/>
      <c r="S29" s="1343"/>
      <c r="T29" s="1343"/>
    </row>
    <row r="30" spans="1:20" s="1018" customFormat="1" ht="14.45" customHeight="1">
      <c r="A30" s="1346" t="s">
        <v>530</v>
      </c>
      <c r="B30" s="1346"/>
      <c r="C30" s="1346"/>
      <c r="D30" s="1346"/>
      <c r="E30" s="1346" t="s">
        <v>501</v>
      </c>
      <c r="F30" s="1346"/>
      <c r="G30" s="1346"/>
      <c r="H30" s="1346"/>
      <c r="I30" s="1346" t="s">
        <v>38</v>
      </c>
      <c r="J30" s="1346"/>
      <c r="K30" s="1346"/>
      <c r="L30" s="1346"/>
      <c r="M30" s="1364" t="s">
        <v>529</v>
      </c>
      <c r="N30" s="1346"/>
      <c r="O30" s="1346"/>
      <c r="P30" s="1346"/>
      <c r="Q30" s="1346" t="s">
        <v>528</v>
      </c>
      <c r="R30" s="1346"/>
      <c r="S30" s="1346"/>
      <c r="T30" s="1346"/>
    </row>
    <row r="31" spans="1:20" s="1018" customFormat="1" ht="14.45" customHeight="1">
      <c r="A31" s="1347" t="s">
        <v>527</v>
      </c>
      <c r="B31" s="1347"/>
      <c r="C31" s="1347"/>
      <c r="D31" s="1347"/>
      <c r="E31" s="1347" t="s">
        <v>526</v>
      </c>
      <c r="F31" s="1347"/>
      <c r="G31" s="1347"/>
      <c r="H31" s="1347"/>
      <c r="I31" s="1347" t="s">
        <v>525</v>
      </c>
      <c r="J31" s="1347"/>
      <c r="K31" s="1347"/>
      <c r="L31" s="1347"/>
      <c r="M31" s="1352" t="s">
        <v>524</v>
      </c>
      <c r="N31" s="1347"/>
      <c r="O31" s="1347"/>
      <c r="P31" s="1347"/>
      <c r="Q31" s="1347" t="s">
        <v>523</v>
      </c>
      <c r="R31" s="1347"/>
      <c r="S31" s="1347"/>
      <c r="T31" s="1347"/>
    </row>
    <row r="32" spans="1:20" s="1018" customFormat="1" ht="14.45" customHeight="1">
      <c r="A32" s="1349" t="s">
        <v>522</v>
      </c>
      <c r="B32" s="1349"/>
      <c r="C32" s="1349"/>
      <c r="D32" s="1349"/>
      <c r="E32" s="1349" t="s">
        <v>521</v>
      </c>
      <c r="F32" s="1349"/>
      <c r="G32" s="1349"/>
      <c r="H32" s="1349"/>
      <c r="I32" s="1349" t="s">
        <v>520</v>
      </c>
      <c r="J32" s="1349"/>
      <c r="K32" s="1349"/>
      <c r="L32" s="1349"/>
      <c r="M32" s="1354" t="s">
        <v>519</v>
      </c>
      <c r="N32" s="1349"/>
      <c r="O32" s="1349"/>
      <c r="P32" s="1349"/>
      <c r="Q32" s="1349" t="s">
        <v>518</v>
      </c>
      <c r="R32" s="1349"/>
      <c r="S32" s="1349"/>
      <c r="T32" s="1349"/>
    </row>
    <row r="33" spans="1:20" s="1018" customFormat="1" ht="14.45" customHeight="1">
      <c r="A33" s="1349" t="s">
        <v>517</v>
      </c>
      <c r="B33" s="1349"/>
      <c r="C33" s="1349"/>
      <c r="D33" s="1349"/>
      <c r="E33" s="1349" t="s">
        <v>177</v>
      </c>
      <c r="F33" s="1349"/>
      <c r="G33" s="1349"/>
      <c r="H33" s="1349"/>
      <c r="I33" s="1349" t="s">
        <v>516</v>
      </c>
      <c r="J33" s="1349"/>
      <c r="K33" s="1349"/>
      <c r="L33" s="1349"/>
      <c r="M33" s="1354" t="s">
        <v>515</v>
      </c>
      <c r="N33" s="1349"/>
      <c r="O33" s="1349"/>
      <c r="P33" s="1349"/>
      <c r="Q33" s="1349" t="s">
        <v>514</v>
      </c>
      <c r="R33" s="1349"/>
      <c r="S33" s="1349"/>
      <c r="T33" s="1349"/>
    </row>
    <row r="34" spans="1:20" s="1018" customFormat="1" ht="14.45" customHeight="1">
      <c r="A34" s="1347" t="s">
        <v>211</v>
      </c>
      <c r="B34" s="1347"/>
      <c r="C34" s="1347"/>
      <c r="D34" s="1347"/>
      <c r="E34" s="1347" t="s">
        <v>314</v>
      </c>
      <c r="F34" s="1347"/>
      <c r="G34" s="1347"/>
      <c r="H34" s="1347"/>
      <c r="I34" s="1347" t="s">
        <v>210</v>
      </c>
      <c r="J34" s="1347"/>
      <c r="K34" s="1347"/>
      <c r="L34" s="1347"/>
      <c r="M34" s="1347" t="s">
        <v>513</v>
      </c>
      <c r="N34" s="1347"/>
      <c r="O34" s="1347"/>
      <c r="P34" s="1347"/>
      <c r="Q34" s="1347" t="s">
        <v>512</v>
      </c>
      <c r="R34" s="1347"/>
      <c r="S34" s="1347"/>
      <c r="T34" s="1347"/>
    </row>
    <row r="35" spans="1:20" s="1018" customFormat="1" ht="14.45" customHeight="1">
      <c r="A35" s="1344" t="s">
        <v>511</v>
      </c>
      <c r="B35" s="1344"/>
      <c r="C35" s="1344"/>
      <c r="D35" s="1344"/>
      <c r="E35" s="1344" t="s">
        <v>510</v>
      </c>
      <c r="F35" s="1344"/>
      <c r="G35" s="1344"/>
      <c r="H35" s="1344"/>
      <c r="I35" s="1344" t="s">
        <v>509</v>
      </c>
      <c r="J35" s="1344"/>
      <c r="K35" s="1344"/>
      <c r="L35" s="1344"/>
      <c r="M35" s="1353" t="s">
        <v>508</v>
      </c>
      <c r="N35" s="1344"/>
      <c r="O35" s="1344"/>
      <c r="P35" s="1344"/>
      <c r="Q35" s="1344" t="s">
        <v>507</v>
      </c>
      <c r="R35" s="1344"/>
      <c r="S35" s="1344"/>
      <c r="T35" s="1344"/>
    </row>
    <row r="36" spans="1:20" ht="10.5" customHeight="1">
      <c r="A36" s="1016" t="s">
        <v>478</v>
      </c>
      <c r="B36" s="1016" t="str">
        <f>'第四週明細 (2)'!W12</f>
        <v>718.0K</v>
      </c>
      <c r="C36" s="1016" t="s">
        <v>6</v>
      </c>
      <c r="D36" s="1016" t="str">
        <f>'第四週明細 (2)'!W8</f>
        <v>23.0g</v>
      </c>
      <c r="E36" s="1016" t="s">
        <v>478</v>
      </c>
      <c r="F36" s="1016" t="str">
        <f>'第四週明細 (2)'!W20</f>
        <v>744.0K</v>
      </c>
      <c r="G36" s="1016" t="s">
        <v>6</v>
      </c>
      <c r="H36" s="1016" t="str">
        <f>'第四週明細 (2)'!W16</f>
        <v>23.5g</v>
      </c>
      <c r="I36" s="1016" t="s">
        <v>478</v>
      </c>
      <c r="J36" s="1016" t="str">
        <f>'第四週明細 (2)'!W28</f>
        <v>711.0K</v>
      </c>
      <c r="K36" s="1016" t="s">
        <v>6</v>
      </c>
      <c r="L36" s="1016" t="str">
        <f>'第四週明細 (2)'!W24</f>
        <v>23.5g</v>
      </c>
      <c r="M36" s="1016" t="s">
        <v>478</v>
      </c>
      <c r="N36" s="1016" t="str">
        <f>'第四週明細 (2)'!W36</f>
        <v>713.0K</v>
      </c>
      <c r="O36" s="1016" t="s">
        <v>6</v>
      </c>
      <c r="P36" s="1016" t="str">
        <f>'第四週明細 (2)'!W32</f>
        <v>22.0g</v>
      </c>
      <c r="Q36" s="1016" t="s">
        <v>478</v>
      </c>
      <c r="R36" s="1016" t="str">
        <f>'第四週明細 (2)'!W44</f>
        <v>705.0K</v>
      </c>
      <c r="S36" s="1016" t="s">
        <v>23</v>
      </c>
      <c r="T36" s="1016" t="str">
        <f>'第四週明細 (2)'!W40</f>
        <v>22.0g</v>
      </c>
    </row>
    <row r="37" spans="1:20" ht="10.5" customHeight="1">
      <c r="A37" s="1016" t="s">
        <v>4</v>
      </c>
      <c r="B37" s="1016" t="str">
        <f>'第四週明細 (2)'!W6</f>
        <v>95.0g</v>
      </c>
      <c r="C37" s="1016" t="s">
        <v>8</v>
      </c>
      <c r="D37" s="1016" t="str">
        <f>'第四週明細 (2)'!W10</f>
        <v>28.8g</v>
      </c>
      <c r="E37" s="1016" t="s">
        <v>4</v>
      </c>
      <c r="F37" s="1016" t="str">
        <f>'第四週明細 (2)'!W14</f>
        <v>104.0g</v>
      </c>
      <c r="G37" s="1016" t="s">
        <v>8</v>
      </c>
      <c r="H37" s="1016" t="str">
        <f>'第四週明細 (2)'!W18</f>
        <v>29.1g</v>
      </c>
      <c r="I37" s="1016" t="s">
        <v>4</v>
      </c>
      <c r="J37" s="1016" t="str">
        <f>'第四週明細 (2)'!W22</f>
        <v>95.0g</v>
      </c>
      <c r="K37" s="1016" t="s">
        <v>8</v>
      </c>
      <c r="L37" s="1016" t="str">
        <f>'第四週明細 (2)'!W26</f>
        <v xml:space="preserve"> 28.9g</v>
      </c>
      <c r="M37" s="1016" t="s">
        <v>4</v>
      </c>
      <c r="N37" s="1016" t="str">
        <f>'第四週明細 (2)'!W30</f>
        <v>100.0g</v>
      </c>
      <c r="O37" s="1016" t="s">
        <v>8</v>
      </c>
      <c r="P37" s="1016" t="str">
        <f>'第四週明細 (2)'!W34</f>
        <v>28.7g</v>
      </c>
      <c r="Q37" s="1016" t="s">
        <v>4</v>
      </c>
      <c r="R37" s="1016" t="str">
        <f>'第四週明細 (2)'!W38</f>
        <v>99.0g</v>
      </c>
      <c r="S37" s="1016" t="s">
        <v>8</v>
      </c>
      <c r="T37" s="1016" t="str">
        <f>'第四週明細 (2)'!W42</f>
        <v>27.0g</v>
      </c>
    </row>
    <row r="38" spans="1:20" ht="13.5" customHeight="1">
      <c r="A38" s="1382" t="s">
        <v>506</v>
      </c>
      <c r="B38" s="1383"/>
      <c r="C38" s="1383"/>
      <c r="D38" s="1384"/>
      <c r="E38" s="1345" t="s">
        <v>505</v>
      </c>
      <c r="F38" s="1345"/>
      <c r="G38" s="1345"/>
      <c r="H38" s="1345"/>
      <c r="I38" s="1345" t="s">
        <v>504</v>
      </c>
      <c r="J38" s="1345"/>
      <c r="K38" s="1345"/>
      <c r="L38" s="1345"/>
      <c r="M38" s="1345" t="s">
        <v>503</v>
      </c>
      <c r="N38" s="1345"/>
      <c r="O38" s="1345"/>
      <c r="P38" s="1345"/>
      <c r="Q38" s="1343" t="s">
        <v>502</v>
      </c>
      <c r="R38" s="1343"/>
      <c r="S38" s="1343"/>
      <c r="T38" s="1343"/>
    </row>
    <row r="39" spans="1:20" s="1018" customFormat="1" ht="14.45" customHeight="1">
      <c r="A39" s="1346" t="s">
        <v>38</v>
      </c>
      <c r="B39" s="1346"/>
      <c r="C39" s="1346"/>
      <c r="D39" s="1346"/>
      <c r="E39" s="1346" t="s">
        <v>501</v>
      </c>
      <c r="F39" s="1346"/>
      <c r="G39" s="1346"/>
      <c r="H39" s="1346"/>
      <c r="I39" s="1346" t="s">
        <v>38</v>
      </c>
      <c r="J39" s="1346"/>
      <c r="K39" s="1346"/>
      <c r="L39" s="1346"/>
      <c r="M39" s="1346" t="s">
        <v>500</v>
      </c>
      <c r="N39" s="1346"/>
      <c r="O39" s="1346"/>
      <c r="P39" s="1346"/>
      <c r="Q39" s="1346" t="s">
        <v>499</v>
      </c>
      <c r="R39" s="1346"/>
      <c r="S39" s="1346"/>
      <c r="T39" s="1346"/>
    </row>
    <row r="40" spans="1:20" s="1018" customFormat="1" ht="14.45" customHeight="1">
      <c r="A40" s="1347" t="s">
        <v>498</v>
      </c>
      <c r="B40" s="1347"/>
      <c r="C40" s="1347"/>
      <c r="D40" s="1347"/>
      <c r="E40" s="1347" t="s">
        <v>497</v>
      </c>
      <c r="F40" s="1347"/>
      <c r="G40" s="1347"/>
      <c r="H40" s="1347"/>
      <c r="I40" s="1347" t="s">
        <v>496</v>
      </c>
      <c r="J40" s="1347"/>
      <c r="K40" s="1347"/>
      <c r="L40" s="1347"/>
      <c r="M40" s="1347" t="s">
        <v>495</v>
      </c>
      <c r="N40" s="1347"/>
      <c r="O40" s="1347"/>
      <c r="P40" s="1347"/>
      <c r="Q40" s="1347" t="s">
        <v>494</v>
      </c>
      <c r="R40" s="1347"/>
      <c r="S40" s="1347"/>
      <c r="T40" s="1347"/>
    </row>
    <row r="41" spans="1:20" s="1018" customFormat="1" ht="14.45" customHeight="1">
      <c r="A41" s="1348" t="s">
        <v>493</v>
      </c>
      <c r="B41" s="1348"/>
      <c r="C41" s="1348"/>
      <c r="D41" s="1348"/>
      <c r="E41" s="1348" t="s">
        <v>492</v>
      </c>
      <c r="F41" s="1348"/>
      <c r="G41" s="1348"/>
      <c r="H41" s="1348"/>
      <c r="I41" s="1348" t="s">
        <v>491</v>
      </c>
      <c r="J41" s="1348"/>
      <c r="K41" s="1348"/>
      <c r="L41" s="1348"/>
      <c r="M41" s="1348" t="s">
        <v>490</v>
      </c>
      <c r="N41" s="1348"/>
      <c r="O41" s="1348"/>
      <c r="P41" s="1348"/>
      <c r="Q41" s="1348" t="s">
        <v>489</v>
      </c>
      <c r="R41" s="1348"/>
      <c r="S41" s="1348"/>
      <c r="T41" s="1348"/>
    </row>
    <row r="42" spans="1:20" s="1018" customFormat="1" ht="14.45" customHeight="1">
      <c r="A42" s="1349" t="s">
        <v>488</v>
      </c>
      <c r="B42" s="1349"/>
      <c r="C42" s="1349"/>
      <c r="D42" s="1349"/>
      <c r="E42" s="1349" t="s">
        <v>487</v>
      </c>
      <c r="F42" s="1349"/>
      <c r="G42" s="1349"/>
      <c r="H42" s="1349"/>
      <c r="I42" s="1349" t="s">
        <v>486</v>
      </c>
      <c r="J42" s="1349"/>
      <c r="K42" s="1349"/>
      <c r="L42" s="1349"/>
      <c r="M42" s="1349" t="s">
        <v>485</v>
      </c>
      <c r="N42" s="1349"/>
      <c r="O42" s="1349"/>
      <c r="P42" s="1349"/>
      <c r="Q42" s="1349" t="s">
        <v>484</v>
      </c>
      <c r="R42" s="1349"/>
      <c r="S42" s="1349"/>
      <c r="T42" s="1349"/>
    </row>
    <row r="43" spans="1:20" s="1018" customFormat="1" ht="14.45" customHeight="1">
      <c r="A43" s="1350" t="s">
        <v>210</v>
      </c>
      <c r="B43" s="1351"/>
      <c r="C43" s="1351"/>
      <c r="D43" s="1352"/>
      <c r="E43" s="1350" t="s">
        <v>210</v>
      </c>
      <c r="F43" s="1351"/>
      <c r="G43" s="1351"/>
      <c r="H43" s="1352"/>
      <c r="I43" s="1350" t="s">
        <v>210</v>
      </c>
      <c r="J43" s="1351"/>
      <c r="K43" s="1351"/>
      <c r="L43" s="1352"/>
      <c r="M43" s="1350" t="s">
        <v>483</v>
      </c>
      <c r="N43" s="1351"/>
      <c r="O43" s="1351"/>
      <c r="P43" s="1352"/>
      <c r="Q43" s="1350" t="s">
        <v>211</v>
      </c>
      <c r="R43" s="1351"/>
      <c r="S43" s="1351"/>
      <c r="T43" s="1352"/>
    </row>
    <row r="44" spans="1:20" s="1018" customFormat="1" ht="14.45" customHeight="1">
      <c r="A44" s="1344" t="s">
        <v>482</v>
      </c>
      <c r="B44" s="1344"/>
      <c r="C44" s="1344"/>
      <c r="D44" s="1344"/>
      <c r="E44" s="1344" t="s">
        <v>238</v>
      </c>
      <c r="F44" s="1344"/>
      <c r="G44" s="1344"/>
      <c r="H44" s="1344"/>
      <c r="I44" s="1344" t="s">
        <v>481</v>
      </c>
      <c r="J44" s="1344"/>
      <c r="K44" s="1344"/>
      <c r="L44" s="1344"/>
      <c r="M44" s="1344" t="s">
        <v>480</v>
      </c>
      <c r="N44" s="1344"/>
      <c r="O44" s="1344"/>
      <c r="P44" s="1344"/>
      <c r="Q44" s="1344" t="s">
        <v>479</v>
      </c>
      <c r="R44" s="1344"/>
      <c r="S44" s="1344"/>
      <c r="T44" s="1344"/>
    </row>
    <row r="45" spans="1:20" ht="10.5" customHeight="1">
      <c r="A45" s="1016" t="s">
        <v>478</v>
      </c>
      <c r="B45" s="1016" t="str">
        <f>'第五週明細 (2)'!W12</f>
        <v>716.0K</v>
      </c>
      <c r="C45" s="1016" t="s">
        <v>6</v>
      </c>
      <c r="D45" s="1016" t="str">
        <f>'第五週明細 (2)'!W8</f>
        <v>23.0g</v>
      </c>
      <c r="E45" s="1016" t="s">
        <v>478</v>
      </c>
      <c r="F45" s="1016" t="str">
        <f>'第五週明細 (2)'!W20</f>
        <v>734.0K</v>
      </c>
      <c r="G45" s="1016" t="s">
        <v>6</v>
      </c>
      <c r="H45" s="1016" t="str">
        <f>'第五週明細 (2)'!W16</f>
        <v>23.0g</v>
      </c>
      <c r="I45" s="1016" t="s">
        <v>478</v>
      </c>
      <c r="J45" s="1016" t="str">
        <f>'第五週明細 (2)'!W28</f>
        <v>710.5K</v>
      </c>
      <c r="K45" s="1016" t="s">
        <v>6</v>
      </c>
      <c r="L45" s="1016" t="str">
        <f>'第五週明細 (2)'!W24</f>
        <v>23.0g</v>
      </c>
      <c r="M45" s="1016" t="s">
        <v>478</v>
      </c>
      <c r="N45" s="1017" t="str">
        <f>'第五週明細 (2)'!W36</f>
        <v>715.0K</v>
      </c>
      <c r="O45" s="1016" t="s">
        <v>6</v>
      </c>
      <c r="P45" s="1016" t="str">
        <f>'第五週明細 (2)'!W32</f>
        <v>24.0g</v>
      </c>
      <c r="Q45" s="1016" t="s">
        <v>478</v>
      </c>
      <c r="R45" s="1017" t="str">
        <f>'第五週明細 (2)'!W44</f>
        <v>703.0K</v>
      </c>
      <c r="S45" s="1016" t="s">
        <v>6</v>
      </c>
      <c r="T45" s="1016" t="str">
        <f>'第五週明細 (2)'!W40</f>
        <v>23.0g</v>
      </c>
    </row>
    <row r="46" spans="1:20" ht="10.5" customHeight="1">
      <c r="A46" s="1016" t="s">
        <v>4</v>
      </c>
      <c r="B46" s="1016" t="str">
        <f>'第五週明細 (2)'!W6</f>
        <v>99.0g</v>
      </c>
      <c r="C46" s="1016" t="s">
        <v>8</v>
      </c>
      <c r="D46" s="1016" t="str">
        <f>'第五週明細 (2)'!W10</f>
        <v>28.2g</v>
      </c>
      <c r="E46" s="1016" t="s">
        <v>4</v>
      </c>
      <c r="F46" s="1016" t="str">
        <f>'第五週明細 (2)'!W14</f>
        <v>103.0g</v>
      </c>
      <c r="G46" s="1016" t="s">
        <v>8</v>
      </c>
      <c r="H46" s="1016" t="str">
        <f>'第五週明細 (2)'!W18</f>
        <v>28.7g</v>
      </c>
      <c r="I46" s="1016" t="s">
        <v>4</v>
      </c>
      <c r="J46" s="1016" t="str">
        <f>'第五週明細 (2)'!W22</f>
        <v>98..0g</v>
      </c>
      <c r="K46" s="1016" t="s">
        <v>8</v>
      </c>
      <c r="L46" s="1016" t="str">
        <f>'第五週明細 (2)'!W26</f>
        <v>27.8g</v>
      </c>
      <c r="M46" s="1016" t="s">
        <v>4</v>
      </c>
      <c r="N46" s="1016" t="str">
        <f>'第五週明細 (2)'!W30</f>
        <v>95.0g</v>
      </c>
      <c r="O46" s="1016" t="s">
        <v>8</v>
      </c>
      <c r="P46" s="1016" t="str">
        <f>'第五週明細 (2)'!W34</f>
        <v>28.8g</v>
      </c>
      <c r="Q46" s="1016" t="s">
        <v>4</v>
      </c>
      <c r="R46" s="1016" t="str">
        <f>'第五週明細 (2)'!W38</f>
        <v>97..0g</v>
      </c>
      <c r="S46" s="1016" t="s">
        <v>8</v>
      </c>
      <c r="T46" s="1016" t="str">
        <f>'第五週明細 (2)'!W42</f>
        <v>27.0g</v>
      </c>
    </row>
    <row r="47" spans="1:20">
      <c r="P47" s="1015" t="s">
        <v>477</v>
      </c>
    </row>
  </sheetData>
  <mergeCells count="152">
    <mergeCell ref="A7:H10"/>
    <mergeCell ref="Q39:T39"/>
    <mergeCell ref="Q40:T40"/>
    <mergeCell ref="Q41:T41"/>
    <mergeCell ref="Q42:T42"/>
    <mergeCell ref="A42:D42"/>
    <mergeCell ref="A41:D41"/>
    <mergeCell ref="E41:H41"/>
    <mergeCell ref="Q26:T26"/>
    <mergeCell ref="A26:D26"/>
    <mergeCell ref="Q43:T43"/>
    <mergeCell ref="Q44:T44"/>
    <mergeCell ref="A43:D43"/>
    <mergeCell ref="E43:H43"/>
    <mergeCell ref="A44:D44"/>
    <mergeCell ref="E44:H44"/>
    <mergeCell ref="G1:K1"/>
    <mergeCell ref="A35:D35"/>
    <mergeCell ref="A31:D31"/>
    <mergeCell ref="A30:D30"/>
    <mergeCell ref="A40:D40"/>
    <mergeCell ref="A39:D39"/>
    <mergeCell ref="E39:H39"/>
    <mergeCell ref="A38:D38"/>
    <mergeCell ref="E38:H38"/>
    <mergeCell ref="A29:D29"/>
    <mergeCell ref="E26:H26"/>
    <mergeCell ref="I26:L26"/>
    <mergeCell ref="M26:P26"/>
    <mergeCell ref="E29:H29"/>
    <mergeCell ref="I29:L29"/>
    <mergeCell ref="M29:P29"/>
    <mergeCell ref="Q29:T29"/>
    <mergeCell ref="A32:D32"/>
    <mergeCell ref="A34:D34"/>
    <mergeCell ref="A33:D33"/>
    <mergeCell ref="Q24:T24"/>
    <mergeCell ref="A25:D25"/>
    <mergeCell ref="E25:H25"/>
    <mergeCell ref="I25:L25"/>
    <mergeCell ref="M25:P25"/>
    <mergeCell ref="Q25:T25"/>
    <mergeCell ref="A24:D24"/>
    <mergeCell ref="E24:H24"/>
    <mergeCell ref="I24:L24"/>
    <mergeCell ref="M24:P24"/>
    <mergeCell ref="Q22:T22"/>
    <mergeCell ref="A23:D23"/>
    <mergeCell ref="E23:H23"/>
    <mergeCell ref="I23:L23"/>
    <mergeCell ref="M23:P23"/>
    <mergeCell ref="Q23:T23"/>
    <mergeCell ref="A22:D22"/>
    <mergeCell ref="E22:H22"/>
    <mergeCell ref="I22:L22"/>
    <mergeCell ref="M22:P22"/>
    <mergeCell ref="Q20:T20"/>
    <mergeCell ref="A21:D21"/>
    <mergeCell ref="E21:H21"/>
    <mergeCell ref="I21:L21"/>
    <mergeCell ref="M21:P21"/>
    <mergeCell ref="Q21:T21"/>
    <mergeCell ref="A20:D20"/>
    <mergeCell ref="E20:H20"/>
    <mergeCell ref="I20:L20"/>
    <mergeCell ref="M20:P20"/>
    <mergeCell ref="Q16:T16"/>
    <mergeCell ref="A17:D17"/>
    <mergeCell ref="E17:H17"/>
    <mergeCell ref="I17:L17"/>
    <mergeCell ref="M17:P17"/>
    <mergeCell ref="Q17:T17"/>
    <mergeCell ref="A16:D16"/>
    <mergeCell ref="E16:H16"/>
    <mergeCell ref="I16:L16"/>
    <mergeCell ref="M16:P16"/>
    <mergeCell ref="A15:D15"/>
    <mergeCell ref="E15:H15"/>
    <mergeCell ref="I15:L15"/>
    <mergeCell ref="M15:P15"/>
    <mergeCell ref="Q15:T15"/>
    <mergeCell ref="A12:D12"/>
    <mergeCell ref="E12:H12"/>
    <mergeCell ref="I12:L12"/>
    <mergeCell ref="M12:P12"/>
    <mergeCell ref="A14:D14"/>
    <mergeCell ref="E14:H14"/>
    <mergeCell ref="I14:L14"/>
    <mergeCell ref="A13:D13"/>
    <mergeCell ref="E13:H13"/>
    <mergeCell ref="I13:L13"/>
    <mergeCell ref="I11:L11"/>
    <mergeCell ref="M11:P11"/>
    <mergeCell ref="M14:P14"/>
    <mergeCell ref="Q12:T12"/>
    <mergeCell ref="Q11:T11"/>
    <mergeCell ref="Q14:T14"/>
    <mergeCell ref="M13:P13"/>
    <mergeCell ref="Q13:T13"/>
    <mergeCell ref="E11:H11"/>
    <mergeCell ref="A11:D11"/>
    <mergeCell ref="Q6:T6"/>
    <mergeCell ref="Q7:T7"/>
    <mergeCell ref="Q8:T8"/>
    <mergeCell ref="Q2:T2"/>
    <mergeCell ref="Q3:T3"/>
    <mergeCell ref="Q4:T4"/>
    <mergeCell ref="Q5:T5"/>
    <mergeCell ref="A2:H6"/>
    <mergeCell ref="M2:P10"/>
    <mergeCell ref="E30:H30"/>
    <mergeCell ref="I30:L30"/>
    <mergeCell ref="M30:P30"/>
    <mergeCell ref="Q30:T30"/>
    <mergeCell ref="E31:H31"/>
    <mergeCell ref="I31:L31"/>
    <mergeCell ref="M31:P31"/>
    <mergeCell ref="Q31:T31"/>
    <mergeCell ref="I2:L10"/>
    <mergeCell ref="E32:H32"/>
    <mergeCell ref="I32:L32"/>
    <mergeCell ref="M32:P32"/>
    <mergeCell ref="Q32:T32"/>
    <mergeCell ref="E33:H33"/>
    <mergeCell ref="I33:L33"/>
    <mergeCell ref="M33:P33"/>
    <mergeCell ref="Q33:T33"/>
    <mergeCell ref="E34:H34"/>
    <mergeCell ref="I34:L34"/>
    <mergeCell ref="M34:P34"/>
    <mergeCell ref="Q34:T34"/>
    <mergeCell ref="E35:H35"/>
    <mergeCell ref="I35:L35"/>
    <mergeCell ref="M35:P35"/>
    <mergeCell ref="Q35:T35"/>
    <mergeCell ref="I39:L39"/>
    <mergeCell ref="I40:L40"/>
    <mergeCell ref="I41:L41"/>
    <mergeCell ref="I42:L42"/>
    <mergeCell ref="I43:L43"/>
    <mergeCell ref="E42:H42"/>
    <mergeCell ref="E40:H40"/>
    <mergeCell ref="Q38:T38"/>
    <mergeCell ref="I44:L44"/>
    <mergeCell ref="M38:P38"/>
    <mergeCell ref="M39:P39"/>
    <mergeCell ref="M40:P40"/>
    <mergeCell ref="M41:P41"/>
    <mergeCell ref="M42:P42"/>
    <mergeCell ref="M43:P43"/>
    <mergeCell ref="M44:P44"/>
    <mergeCell ref="I38:L38"/>
  </mergeCells>
  <phoneticPr fontId="19" type="noConversion"/>
  <pageMargins left="0.27559055118110237" right="0.15748031496062992" top="3.937007874015748E-2" bottom="3.937007874015748E-2" header="0.51181102362204722" footer="0.51181102362204722"/>
  <pageSetup paperSize="9" scale="96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AL46"/>
  <sheetViews>
    <sheetView view="pageBreakPreview" zoomScale="30" zoomScaleNormal="60" zoomScaleSheetLayoutView="30" workbookViewId="0">
      <selection activeCell="AL16" sqref="AL16"/>
    </sheetView>
  </sheetViews>
  <sheetFormatPr defaultRowHeight="27.75"/>
  <cols>
    <col min="1" max="1" width="1.875" style="6" customWidth="1"/>
    <col min="2" max="2" width="9.125" style="12" customWidth="1"/>
    <col min="3" max="3" width="0" style="6" hidden="1" customWidth="1"/>
    <col min="4" max="4" width="25.125" style="6" customWidth="1"/>
    <col min="5" max="5" width="5.625" style="179" customWidth="1"/>
    <col min="6" max="6" width="12.875" style="6" customWidth="1"/>
    <col min="7" max="7" width="32.5" style="6" customWidth="1"/>
    <col min="8" max="8" width="5.625" style="174" customWidth="1"/>
    <col min="9" max="9" width="12.125" style="6" customWidth="1"/>
    <col min="10" max="10" width="35.875" style="6" customWidth="1"/>
    <col min="11" max="11" width="5.625" style="174" customWidth="1"/>
    <col min="12" max="12" width="12.125" style="6" customWidth="1"/>
    <col min="13" max="13" width="32.375" style="6" customWidth="1"/>
    <col min="14" max="14" width="6.875" style="174" customWidth="1"/>
    <col min="15" max="15" width="11.625" style="6" customWidth="1"/>
    <col min="16" max="16" width="32.5" style="6" customWidth="1"/>
    <col min="17" max="17" width="6.625" style="174" customWidth="1"/>
    <col min="18" max="18" width="11.875" style="6" customWidth="1"/>
    <col min="19" max="19" width="33.5" style="6" customWidth="1"/>
    <col min="20" max="20" width="5.625" style="174" customWidth="1"/>
    <col min="21" max="21" width="12.125" style="6" customWidth="1"/>
    <col min="22" max="22" width="5.125" style="18" customWidth="1"/>
    <col min="23" max="23" width="9" style="16" customWidth="1"/>
    <col min="24" max="24" width="9" style="24" customWidth="1"/>
    <col min="25" max="25" width="16.125" style="19" customWidth="1"/>
    <col min="26" max="26" width="11" style="6" customWidth="1"/>
    <col min="27" max="27" width="6" style="2" hidden="1" customWidth="1"/>
    <col min="28" max="28" width="5.5" style="3" hidden="1" customWidth="1"/>
    <col min="29" max="29" width="7.8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33" width="9" style="6"/>
    <col min="34" max="37" width="0" style="6" hidden="1" customWidth="1"/>
    <col min="38" max="16384" width="9" style="6"/>
  </cols>
  <sheetData>
    <row r="1" spans="2:38" s="2" customFormat="1" ht="50.25">
      <c r="B1" s="1680" t="s">
        <v>341</v>
      </c>
      <c r="C1" s="1680"/>
      <c r="D1" s="1680"/>
      <c r="E1" s="1680"/>
      <c r="F1" s="1680"/>
      <c r="G1" s="1680"/>
      <c r="H1" s="1680"/>
      <c r="I1" s="1680"/>
      <c r="J1" s="1680"/>
      <c r="K1" s="1680"/>
      <c r="L1" s="1680"/>
      <c r="M1" s="1680"/>
      <c r="N1" s="1680"/>
      <c r="O1" s="1680"/>
      <c r="P1" s="1680"/>
      <c r="Q1" s="1680"/>
      <c r="R1" s="1680"/>
      <c r="S1" s="1680"/>
      <c r="T1" s="1680"/>
      <c r="U1" s="1680"/>
      <c r="V1" s="1680"/>
      <c r="W1" s="1680"/>
      <c r="X1" s="1680"/>
      <c r="Y1" s="1680"/>
      <c r="Z1" s="45"/>
      <c r="AA1" s="42"/>
      <c r="AB1" s="43"/>
    </row>
    <row r="2" spans="2:38" s="2" customFormat="1" ht="16.5" customHeight="1">
      <c r="B2" s="1681"/>
      <c r="C2" s="1681"/>
      <c r="D2" s="1681"/>
      <c r="E2" s="1681"/>
      <c r="F2" s="1681"/>
      <c r="G2" s="1681"/>
      <c r="H2" s="181"/>
      <c r="I2" s="45"/>
      <c r="J2" s="45"/>
      <c r="K2" s="181"/>
      <c r="L2" s="45"/>
      <c r="M2" s="45"/>
      <c r="N2" s="181"/>
      <c r="O2" s="45"/>
      <c r="P2" s="45"/>
      <c r="Q2" s="181"/>
      <c r="R2" s="45"/>
      <c r="S2" s="45"/>
      <c r="T2" s="181"/>
      <c r="U2" s="45"/>
      <c r="V2" s="1635" t="s">
        <v>135</v>
      </c>
      <c r="W2" s="1635"/>
      <c r="X2" s="1635"/>
      <c r="Y2" s="1635"/>
      <c r="Z2" s="1635"/>
      <c r="AA2" s="42"/>
      <c r="AB2" s="43"/>
    </row>
    <row r="3" spans="2:38" s="2" customFormat="1" ht="31.5" customHeight="1" thickBot="1">
      <c r="B3" s="39" t="s">
        <v>17</v>
      </c>
      <c r="C3" s="47"/>
      <c r="D3" s="45"/>
      <c r="E3" s="177"/>
      <c r="F3" s="45"/>
      <c r="G3" s="45"/>
      <c r="H3" s="173"/>
      <c r="I3" s="45"/>
      <c r="J3" s="45"/>
      <c r="K3" s="173"/>
      <c r="L3" s="45"/>
      <c r="M3" s="45"/>
      <c r="N3" s="173"/>
      <c r="O3" s="45"/>
      <c r="P3" s="45"/>
      <c r="Q3" s="173"/>
      <c r="R3" s="45"/>
      <c r="S3" s="42"/>
      <c r="T3" s="173"/>
      <c r="U3" s="45"/>
      <c r="V3" s="1683"/>
      <c r="W3" s="1683"/>
      <c r="X3" s="1683"/>
      <c r="Y3" s="1683"/>
      <c r="Z3" s="1683"/>
      <c r="AA3" s="42"/>
      <c r="AB3" s="43"/>
    </row>
    <row r="4" spans="2:38" s="4" customFormat="1" ht="57.75" thickBot="1">
      <c r="B4" s="955" t="s">
        <v>0</v>
      </c>
      <c r="C4" s="117" t="s">
        <v>1</v>
      </c>
      <c r="D4" s="956" t="s">
        <v>406</v>
      </c>
      <c r="E4" s="183" t="s">
        <v>16</v>
      </c>
      <c r="F4" s="136" t="s">
        <v>13</v>
      </c>
      <c r="G4" s="956" t="s">
        <v>405</v>
      </c>
      <c r="H4" s="183" t="s">
        <v>16</v>
      </c>
      <c r="I4" s="136" t="s">
        <v>13</v>
      </c>
      <c r="J4" s="956" t="s">
        <v>404</v>
      </c>
      <c r="K4" s="114" t="s">
        <v>16</v>
      </c>
      <c r="L4" s="136" t="s">
        <v>13</v>
      </c>
      <c r="M4" s="956" t="s">
        <v>404</v>
      </c>
      <c r="N4" s="114" t="s">
        <v>16</v>
      </c>
      <c r="O4" s="136" t="s">
        <v>13</v>
      </c>
      <c r="P4" s="956" t="s">
        <v>404</v>
      </c>
      <c r="Q4" s="114" t="s">
        <v>16</v>
      </c>
      <c r="R4" s="136" t="s">
        <v>13</v>
      </c>
      <c r="S4" s="957" t="s">
        <v>2</v>
      </c>
      <c r="T4" s="183" t="s">
        <v>86</v>
      </c>
      <c r="U4" s="151" t="s">
        <v>45</v>
      </c>
      <c r="V4" s="138" t="s">
        <v>16</v>
      </c>
      <c r="W4" s="1677" t="s">
        <v>3</v>
      </c>
      <c r="X4" s="1678"/>
      <c r="Y4" s="777" t="s">
        <v>87</v>
      </c>
      <c r="Z4" s="778" t="s">
        <v>88</v>
      </c>
      <c r="AA4" s="49"/>
      <c r="AB4" s="43"/>
      <c r="AC4" s="2"/>
      <c r="AD4" s="2"/>
      <c r="AE4" s="2"/>
      <c r="AF4" s="2"/>
      <c r="AH4" s="80"/>
      <c r="AI4" s="80"/>
      <c r="AJ4" s="80"/>
      <c r="AK4" s="80"/>
      <c r="AL4" s="80"/>
    </row>
    <row r="5" spans="2:38" s="5" customFormat="1" ht="52.35" customHeight="1">
      <c r="B5" s="586">
        <v>12</v>
      </c>
      <c r="C5" s="1672"/>
      <c r="D5" s="783" t="str">
        <f>'12月菜單'!A31</f>
        <v>香Q米飯</v>
      </c>
      <c r="E5" s="882" t="s">
        <v>44</v>
      </c>
      <c r="F5" s="784"/>
      <c r="G5" s="785" t="str">
        <f>'12月菜單'!A32</f>
        <v>黑椒肉腩</v>
      </c>
      <c r="H5" s="882" t="s">
        <v>14</v>
      </c>
      <c r="I5" s="784"/>
      <c r="J5" s="785" t="str">
        <f>'12月菜單'!A33</f>
        <v>玉穗炒蛋</v>
      </c>
      <c r="K5" s="882" t="s">
        <v>70</v>
      </c>
      <c r="L5" s="784"/>
      <c r="M5" s="783" t="str">
        <f>'12月菜單'!A34</f>
        <v>五味油腐(豆)</v>
      </c>
      <c r="N5" s="882" t="s">
        <v>14</v>
      </c>
      <c r="O5" s="784"/>
      <c r="P5" s="785" t="str">
        <f>'12月菜單'!A35</f>
        <v>深色蔬菜</v>
      </c>
      <c r="Q5" s="842" t="s">
        <v>148</v>
      </c>
      <c r="R5" s="784"/>
      <c r="S5" s="785" t="str">
        <f>'12月菜單'!A36</f>
        <v>高麗粉絲湯</v>
      </c>
      <c r="T5" s="882" t="s">
        <v>46</v>
      </c>
      <c r="U5" s="784"/>
      <c r="V5" s="1674"/>
      <c r="W5" s="682" t="s">
        <v>4</v>
      </c>
      <c r="X5" s="683"/>
      <c r="Y5" s="706" t="s">
        <v>202</v>
      </c>
      <c r="Z5" s="982">
        <f>AI12</f>
        <v>6.3500000000000005</v>
      </c>
      <c r="AA5" s="42"/>
      <c r="AB5" s="43"/>
      <c r="AC5" s="2" t="s">
        <v>48</v>
      </c>
      <c r="AD5" s="2" t="s">
        <v>49</v>
      </c>
      <c r="AE5" s="2" t="s">
        <v>50</v>
      </c>
      <c r="AF5" s="2" t="s">
        <v>51</v>
      </c>
      <c r="AH5" s="912"/>
      <c r="AI5" s="913" t="s">
        <v>398</v>
      </c>
      <c r="AJ5" s="914" t="s">
        <v>399</v>
      </c>
      <c r="AK5" s="915" t="s">
        <v>400</v>
      </c>
      <c r="AL5" s="80"/>
    </row>
    <row r="6" spans="2:38" ht="28.35" customHeight="1">
      <c r="B6" s="587" t="s">
        <v>5</v>
      </c>
      <c r="C6" s="1673"/>
      <c r="D6" s="679" t="s">
        <v>153</v>
      </c>
      <c r="E6" s="878"/>
      <c r="F6" s="680">
        <v>116</v>
      </c>
      <c r="G6" s="969" t="s">
        <v>185</v>
      </c>
      <c r="H6" s="410"/>
      <c r="I6" s="630">
        <v>60</v>
      </c>
      <c r="J6" s="605" t="s">
        <v>156</v>
      </c>
      <c r="K6" s="320"/>
      <c r="L6" s="606">
        <v>20</v>
      </c>
      <c r="M6" s="611" t="s">
        <v>349</v>
      </c>
      <c r="N6" s="62" t="s">
        <v>248</v>
      </c>
      <c r="O6" s="612">
        <v>40</v>
      </c>
      <c r="P6" s="619" t="str">
        <f>P5</f>
        <v>深色蔬菜</v>
      </c>
      <c r="Q6" s="322"/>
      <c r="R6" s="620">
        <v>100</v>
      </c>
      <c r="S6" s="801" t="s">
        <v>78</v>
      </c>
      <c r="T6" s="513"/>
      <c r="U6" s="610">
        <v>5</v>
      </c>
      <c r="V6" s="1675"/>
      <c r="W6" s="686">
        <f>SUM(Z5*15)+(Z7*5)+(Z9*15)</f>
        <v>103.75000000000001</v>
      </c>
      <c r="X6" s="687" t="s">
        <v>203</v>
      </c>
      <c r="Y6" s="707" t="s">
        <v>204</v>
      </c>
      <c r="Z6" s="983">
        <f>AJ12</f>
        <v>2.42</v>
      </c>
      <c r="AA6" s="49" t="s">
        <v>55</v>
      </c>
      <c r="AB6" s="4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  <c r="AH6" s="912"/>
      <c r="AI6" s="913">
        <v>5.8</v>
      </c>
      <c r="AJ6" s="914">
        <v>1.7</v>
      </c>
      <c r="AK6" s="915">
        <v>0.1</v>
      </c>
      <c r="AL6" s="80"/>
    </row>
    <row r="7" spans="2:38" ht="28.35" customHeight="1">
      <c r="B7" s="587">
        <v>11</v>
      </c>
      <c r="C7" s="1673"/>
      <c r="D7" s="679"/>
      <c r="E7" s="878"/>
      <c r="F7" s="680"/>
      <c r="G7" s="618" t="s">
        <v>346</v>
      </c>
      <c r="H7" s="886"/>
      <c r="I7" s="606"/>
      <c r="J7" s="609" t="s">
        <v>347</v>
      </c>
      <c r="K7" s="40"/>
      <c r="L7" s="610">
        <v>10</v>
      </c>
      <c r="M7" s="611" t="s">
        <v>94</v>
      </c>
      <c r="N7" s="62"/>
      <c r="O7" s="612"/>
      <c r="P7" s="619" t="s">
        <v>138</v>
      </c>
      <c r="Q7" s="322"/>
      <c r="R7" s="620"/>
      <c r="S7" s="801" t="s">
        <v>90</v>
      </c>
      <c r="T7" s="513"/>
      <c r="U7" s="610">
        <v>50</v>
      </c>
      <c r="V7" s="1675"/>
      <c r="W7" s="690" t="s">
        <v>6</v>
      </c>
      <c r="X7" s="691"/>
      <c r="Y7" s="709" t="s">
        <v>205</v>
      </c>
      <c r="Z7" s="717">
        <f>AK12</f>
        <v>1.7000000000000002</v>
      </c>
      <c r="AA7" s="50" t="s">
        <v>58</v>
      </c>
      <c r="AB7" s="43">
        <v>2</v>
      </c>
      <c r="AC7" s="7">
        <f>AB7*7</f>
        <v>14</v>
      </c>
      <c r="AD7" s="3">
        <f>AB7*5</f>
        <v>10</v>
      </c>
      <c r="AE7" s="3" t="s">
        <v>59</v>
      </c>
      <c r="AF7" s="8">
        <f>AC7*4+AD7*9</f>
        <v>146</v>
      </c>
      <c r="AH7" s="912"/>
      <c r="AI7" s="916">
        <v>0.23</v>
      </c>
      <c r="AJ7" s="917">
        <v>0.72</v>
      </c>
      <c r="AK7" s="918">
        <v>1</v>
      </c>
      <c r="AL7" s="80"/>
    </row>
    <row r="8" spans="2:38" ht="28.35" customHeight="1">
      <c r="B8" s="587" t="s">
        <v>7</v>
      </c>
      <c r="C8" s="1673"/>
      <c r="D8" s="679"/>
      <c r="E8" s="878"/>
      <c r="F8" s="680"/>
      <c r="G8" s="618" t="s">
        <v>18</v>
      </c>
      <c r="H8" s="886"/>
      <c r="I8" s="606"/>
      <c r="J8" s="605" t="s">
        <v>348</v>
      </c>
      <c r="K8" s="413"/>
      <c r="L8" s="610">
        <v>5</v>
      </c>
      <c r="M8" s="611" t="s">
        <v>416</v>
      </c>
      <c r="N8" s="63"/>
      <c r="O8" s="612"/>
      <c r="P8" s="619"/>
      <c r="Q8" s="317"/>
      <c r="R8" s="620"/>
      <c r="S8" s="801" t="s">
        <v>191</v>
      </c>
      <c r="T8" s="513"/>
      <c r="U8" s="610">
        <v>10</v>
      </c>
      <c r="V8" s="1675"/>
      <c r="W8" s="686">
        <f>SUM(Z6*5)+(Z8*5)</f>
        <v>24.6</v>
      </c>
      <c r="X8" s="687" t="s">
        <v>203</v>
      </c>
      <c r="Y8" s="709" t="s">
        <v>206</v>
      </c>
      <c r="Z8" s="717">
        <v>2.5</v>
      </c>
      <c r="AA8" s="42" t="s">
        <v>61</v>
      </c>
      <c r="AB8" s="43">
        <v>1.5</v>
      </c>
      <c r="AC8" s="3">
        <f>AB8*1</f>
        <v>1.5</v>
      </c>
      <c r="AD8" s="3" t="s">
        <v>59</v>
      </c>
      <c r="AE8" s="3">
        <f>AB8*5</f>
        <v>7.5</v>
      </c>
      <c r="AF8" s="3">
        <f>AC8*4+AE8*4</f>
        <v>36</v>
      </c>
      <c r="AH8" s="912"/>
      <c r="AI8" s="919">
        <v>7.0000000000000007E-2</v>
      </c>
      <c r="AJ8" s="917"/>
      <c r="AK8" s="918">
        <v>0.5</v>
      </c>
      <c r="AL8" s="80"/>
    </row>
    <row r="9" spans="2:38" ht="28.35" customHeight="1">
      <c r="B9" s="1671" t="s">
        <v>62</v>
      </c>
      <c r="C9" s="1673"/>
      <c r="D9" s="679"/>
      <c r="E9" s="878"/>
      <c r="F9" s="680"/>
      <c r="G9" s="618" t="s">
        <v>94</v>
      </c>
      <c r="H9" s="886"/>
      <c r="I9" s="606"/>
      <c r="J9" s="605" t="s">
        <v>408</v>
      </c>
      <c r="K9" s="413"/>
      <c r="L9" s="610">
        <v>40</v>
      </c>
      <c r="M9" s="609"/>
      <c r="N9" s="63"/>
      <c r="O9" s="612"/>
      <c r="P9" s="619"/>
      <c r="Q9" s="317"/>
      <c r="R9" s="620"/>
      <c r="S9" s="619"/>
      <c r="T9" s="391"/>
      <c r="U9" s="610"/>
      <c r="V9" s="1675"/>
      <c r="W9" s="690" t="s">
        <v>8</v>
      </c>
      <c r="X9" s="691"/>
      <c r="Y9" s="709" t="s">
        <v>207</v>
      </c>
      <c r="Z9" s="717">
        <v>0</v>
      </c>
      <c r="AA9" s="42" t="s">
        <v>64</v>
      </c>
      <c r="AB9" s="43">
        <v>2.5</v>
      </c>
      <c r="AC9" s="3"/>
      <c r="AD9" s="3">
        <f>AB9*5</f>
        <v>12.5</v>
      </c>
      <c r="AE9" s="3" t="s">
        <v>59</v>
      </c>
      <c r="AF9" s="3">
        <f>AD9*9</f>
        <v>112.5</v>
      </c>
      <c r="AH9" s="912"/>
      <c r="AI9" s="919">
        <v>0.25</v>
      </c>
      <c r="AJ9" s="917"/>
      <c r="AK9" s="918">
        <v>0.1</v>
      </c>
      <c r="AL9" s="80"/>
    </row>
    <row r="10" spans="2:38" ht="28.35" customHeight="1">
      <c r="B10" s="1671"/>
      <c r="C10" s="1673"/>
      <c r="D10" s="679"/>
      <c r="E10" s="878"/>
      <c r="F10" s="680"/>
      <c r="G10" s="802"/>
      <c r="H10" s="887"/>
      <c r="I10" s="677"/>
      <c r="J10" s="605" t="s">
        <v>138</v>
      </c>
      <c r="K10" s="413"/>
      <c r="L10" s="606"/>
      <c r="M10" s="609"/>
      <c r="N10" s="63"/>
      <c r="O10" s="612"/>
      <c r="P10" s="619"/>
      <c r="Q10" s="317"/>
      <c r="R10" s="620"/>
      <c r="S10" s="619"/>
      <c r="T10" s="391"/>
      <c r="U10" s="610"/>
      <c r="V10" s="1675"/>
      <c r="W10" s="693">
        <f>SUM(Z5*2)+(Z6*7)</f>
        <v>29.64</v>
      </c>
      <c r="X10" s="687" t="s">
        <v>203</v>
      </c>
      <c r="Y10" s="710" t="s">
        <v>208</v>
      </c>
      <c r="Z10" s="779">
        <v>0</v>
      </c>
      <c r="AA10" s="42" t="s">
        <v>66</v>
      </c>
      <c r="AB10" s="43"/>
      <c r="AE10" s="2">
        <f>AB10*15</f>
        <v>0</v>
      </c>
      <c r="AH10" s="912"/>
      <c r="AI10" s="919"/>
      <c r="AJ10" s="917"/>
      <c r="AK10" s="918"/>
      <c r="AL10" s="80"/>
    </row>
    <row r="11" spans="2:38" ht="28.35" customHeight="1">
      <c r="B11" s="583" t="s">
        <v>67</v>
      </c>
      <c r="C11" s="145"/>
      <c r="D11" s="679"/>
      <c r="E11" s="317"/>
      <c r="F11" s="680"/>
      <c r="G11" s="802"/>
      <c r="H11" s="887"/>
      <c r="I11" s="677"/>
      <c r="J11" s="639"/>
      <c r="K11" s="448"/>
      <c r="L11" s="640"/>
      <c r="M11" s="611"/>
      <c r="N11" s="317"/>
      <c r="O11" s="612"/>
      <c r="P11" s="619"/>
      <c r="Q11" s="317"/>
      <c r="R11" s="620"/>
      <c r="S11" s="619"/>
      <c r="T11" s="391"/>
      <c r="U11" s="610"/>
      <c r="V11" s="1675"/>
      <c r="W11" s="690" t="s">
        <v>9</v>
      </c>
      <c r="X11" s="691"/>
      <c r="Y11" s="712"/>
      <c r="Z11" s="717"/>
      <c r="AA11" s="42"/>
      <c r="AB11" s="43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  <c r="AH11" s="912"/>
      <c r="AI11" s="913"/>
      <c r="AJ11" s="914"/>
      <c r="AK11" s="915"/>
      <c r="AL11" s="80"/>
    </row>
    <row r="12" spans="2:38" ht="28.35" customHeight="1" thickBot="1">
      <c r="B12" s="588"/>
      <c r="C12" s="239"/>
      <c r="D12" s="149"/>
      <c r="E12" s="883"/>
      <c r="F12" s="150"/>
      <c r="G12" s="392"/>
      <c r="H12" s="325"/>
      <c r="I12" s="313"/>
      <c r="J12" s="152"/>
      <c r="K12" s="883"/>
      <c r="L12" s="150"/>
      <c r="M12" s="134"/>
      <c r="N12" s="883"/>
      <c r="O12" s="133"/>
      <c r="P12" s="152"/>
      <c r="Q12" s="883"/>
      <c r="R12" s="150"/>
      <c r="S12" s="152"/>
      <c r="T12" s="883"/>
      <c r="U12" s="150"/>
      <c r="V12" s="1676"/>
      <c r="W12" s="696">
        <f>SUM(W6+W10)*4+(W8*9)</f>
        <v>754.96</v>
      </c>
      <c r="X12" s="697" t="s">
        <v>209</v>
      </c>
      <c r="Y12" s="713"/>
      <c r="Z12" s="780"/>
      <c r="AA12" s="42"/>
      <c r="AB12" s="43"/>
      <c r="AC12" s="9">
        <f>AC11*4/AF11</f>
        <v>0.15658362989323843</v>
      </c>
      <c r="AD12" s="9">
        <f>AD11*9/AF11</f>
        <v>0.28825622775800713</v>
      </c>
      <c r="AE12" s="9">
        <f>AE11*4/AF11</f>
        <v>0.55516014234875444</v>
      </c>
      <c r="AH12" s="920" t="s">
        <v>401</v>
      </c>
      <c r="AI12" s="913">
        <f>SUM(AI6:AI11)</f>
        <v>6.3500000000000005</v>
      </c>
      <c r="AJ12" s="914">
        <f>SUM(AJ6:AJ11)</f>
        <v>2.42</v>
      </c>
      <c r="AK12" s="915">
        <f>SUM(AK6:AK11)</f>
        <v>1.7000000000000002</v>
      </c>
      <c r="AL12" s="80"/>
    </row>
    <row r="13" spans="2:38" s="5" customFormat="1" ht="52.35" customHeight="1">
      <c r="B13" s="586">
        <v>12</v>
      </c>
      <c r="C13" s="1672"/>
      <c r="D13" s="785" t="str">
        <f>'12月菜單'!D31</f>
        <v>麥 片 飯</v>
      </c>
      <c r="E13" s="882" t="s">
        <v>44</v>
      </c>
      <c r="F13" s="786"/>
      <c r="G13" s="785" t="str">
        <f>'12月菜單'!D32</f>
        <v>＊鹹酥雞(炸)+花生米血糕</v>
      </c>
      <c r="H13" s="882" t="s">
        <v>76</v>
      </c>
      <c r="I13" s="786"/>
      <c r="J13" s="785" t="str">
        <f>'12月菜單'!D33</f>
        <v>蔥花煎蛋</v>
      </c>
      <c r="K13" s="882" t="s">
        <v>150</v>
      </c>
      <c r="L13" s="786"/>
      <c r="M13" s="785" t="str">
        <f>'12月菜單'!D34</f>
        <v>蒲瓜肉羹</v>
      </c>
      <c r="N13" s="885" t="s">
        <v>14</v>
      </c>
      <c r="O13" s="786"/>
      <c r="P13" s="785" t="str">
        <f>'12月菜單'!D35</f>
        <v>淺色蔬菜</v>
      </c>
      <c r="Q13" s="842" t="s">
        <v>148</v>
      </c>
      <c r="R13" s="786"/>
      <c r="S13" s="785" t="str">
        <f>'12月菜單'!D36</f>
        <v>酸辣湯(豆醃)</v>
      </c>
      <c r="T13" s="882" t="s">
        <v>46</v>
      </c>
      <c r="U13" s="786"/>
      <c r="V13" s="1645"/>
      <c r="W13" s="704" t="s">
        <v>4</v>
      </c>
      <c r="X13" s="705"/>
      <c r="Y13" s="706" t="s">
        <v>202</v>
      </c>
      <c r="Z13" s="982">
        <f>AI20</f>
        <v>6.35</v>
      </c>
      <c r="AA13" s="42"/>
      <c r="AB13" s="43"/>
      <c r="AC13" s="2" t="s">
        <v>48</v>
      </c>
      <c r="AD13" s="2" t="s">
        <v>49</v>
      </c>
      <c r="AE13" s="2" t="s">
        <v>50</v>
      </c>
      <c r="AF13" s="2" t="s">
        <v>51</v>
      </c>
      <c r="AH13" s="912"/>
      <c r="AI13" s="921"/>
      <c r="AJ13" s="922"/>
      <c r="AK13" s="923"/>
      <c r="AL13" s="80"/>
    </row>
    <row r="14" spans="2:38" ht="28.35" customHeight="1">
      <c r="B14" s="587" t="s">
        <v>5</v>
      </c>
      <c r="C14" s="1673"/>
      <c r="D14" s="619" t="s">
        <v>153</v>
      </c>
      <c r="E14" s="322"/>
      <c r="F14" s="620">
        <v>74</v>
      </c>
      <c r="G14" s="611" t="s">
        <v>402</v>
      </c>
      <c r="H14" s="62"/>
      <c r="I14" s="612">
        <v>55</v>
      </c>
      <c r="J14" s="609" t="s">
        <v>408</v>
      </c>
      <c r="K14" s="41"/>
      <c r="L14" s="610">
        <v>35</v>
      </c>
      <c r="M14" s="661" t="s">
        <v>351</v>
      </c>
      <c r="N14" s="320"/>
      <c r="O14" s="606">
        <v>70</v>
      </c>
      <c r="P14" s="615" t="str">
        <f>P13</f>
        <v>淺色蔬菜</v>
      </c>
      <c r="Q14" s="858"/>
      <c r="R14" s="794">
        <v>100</v>
      </c>
      <c r="S14" s="611" t="s">
        <v>142</v>
      </c>
      <c r="T14" s="62" t="s">
        <v>248</v>
      </c>
      <c r="U14" s="621">
        <v>10</v>
      </c>
      <c r="V14" s="1646"/>
      <c r="W14" s="686">
        <f>SUM(Z13*15)+(Z15*5)+(Z17*15)</f>
        <v>106.25</v>
      </c>
      <c r="X14" s="687" t="s">
        <v>203</v>
      </c>
      <c r="Y14" s="707" t="s">
        <v>204</v>
      </c>
      <c r="Z14" s="986">
        <f>AJ20</f>
        <v>2.64</v>
      </c>
      <c r="AA14" s="49" t="s">
        <v>55</v>
      </c>
      <c r="AB14" s="4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H14" s="912"/>
      <c r="AI14" s="913" t="s">
        <v>398</v>
      </c>
      <c r="AJ14" s="914" t="s">
        <v>399</v>
      </c>
      <c r="AK14" s="915" t="s">
        <v>400</v>
      </c>
      <c r="AL14" s="172"/>
    </row>
    <row r="15" spans="2:38" ht="28.35" customHeight="1">
      <c r="B15" s="587">
        <v>12</v>
      </c>
      <c r="C15" s="1673"/>
      <c r="D15" s="619" t="s">
        <v>182</v>
      </c>
      <c r="E15" s="322"/>
      <c r="F15" s="620">
        <v>36</v>
      </c>
      <c r="G15" s="611" t="s">
        <v>155</v>
      </c>
      <c r="H15" s="62"/>
      <c r="I15" s="612"/>
      <c r="J15" s="611" t="s">
        <v>196</v>
      </c>
      <c r="K15" s="41"/>
      <c r="L15" s="610"/>
      <c r="M15" s="661" t="s">
        <v>352</v>
      </c>
      <c r="N15" s="443"/>
      <c r="O15" s="606">
        <v>5</v>
      </c>
      <c r="P15" s="615" t="s">
        <v>138</v>
      </c>
      <c r="Q15" s="858"/>
      <c r="R15" s="794"/>
      <c r="S15" s="664" t="s">
        <v>191</v>
      </c>
      <c r="T15" s="62"/>
      <c r="U15" s="612">
        <v>10</v>
      </c>
      <c r="V15" s="1646"/>
      <c r="W15" s="690" t="s">
        <v>6</v>
      </c>
      <c r="X15" s="691"/>
      <c r="Y15" s="709" t="s">
        <v>205</v>
      </c>
      <c r="Z15" s="708">
        <f>AK20</f>
        <v>2.2000000000000002</v>
      </c>
      <c r="AA15" s="50" t="s">
        <v>58</v>
      </c>
      <c r="AB15" s="43">
        <v>2.2000000000000002</v>
      </c>
      <c r="AC15" s="7">
        <f>AB15*7</f>
        <v>15.400000000000002</v>
      </c>
      <c r="AD15" s="3">
        <f>AB15*5</f>
        <v>11</v>
      </c>
      <c r="AE15" s="3" t="s">
        <v>59</v>
      </c>
      <c r="AF15" s="8">
        <f>AC15*4+AD15*9</f>
        <v>160.60000000000002</v>
      </c>
      <c r="AH15" s="912"/>
      <c r="AI15" s="913">
        <v>5.5</v>
      </c>
      <c r="AJ15" s="914">
        <v>1.8</v>
      </c>
      <c r="AK15" s="915">
        <v>0.7</v>
      </c>
      <c r="AL15" s="80"/>
    </row>
    <row r="16" spans="2:38" ht="28.35" customHeight="1">
      <c r="B16" s="587" t="s">
        <v>7</v>
      </c>
      <c r="C16" s="1673"/>
      <c r="D16" s="790"/>
      <c r="E16" s="317"/>
      <c r="F16" s="620"/>
      <c r="G16" s="609" t="s">
        <v>258</v>
      </c>
      <c r="H16" s="872"/>
      <c r="I16" s="612"/>
      <c r="J16" s="609"/>
      <c r="K16" s="41"/>
      <c r="L16" s="610"/>
      <c r="M16" s="661" t="s">
        <v>18</v>
      </c>
      <c r="N16" s="254"/>
      <c r="O16" s="606"/>
      <c r="P16" s="615"/>
      <c r="Q16" s="889"/>
      <c r="R16" s="794"/>
      <c r="S16" s="664" t="s">
        <v>418</v>
      </c>
      <c r="T16" s="62"/>
      <c r="U16" s="612">
        <v>10</v>
      </c>
      <c r="V16" s="1646"/>
      <c r="W16" s="686">
        <f>SUM(Z14*5)+(Z16*5)</f>
        <v>25.700000000000003</v>
      </c>
      <c r="X16" s="687" t="s">
        <v>203</v>
      </c>
      <c r="Y16" s="709" t="s">
        <v>206</v>
      </c>
      <c r="Z16" s="717">
        <v>2.5</v>
      </c>
      <c r="AA16" s="42" t="s">
        <v>61</v>
      </c>
      <c r="AB16" s="43">
        <v>1.6</v>
      </c>
      <c r="AC16" s="3">
        <f>AB16*1</f>
        <v>1.6</v>
      </c>
      <c r="AD16" s="3" t="s">
        <v>59</v>
      </c>
      <c r="AE16" s="3">
        <f>AB16*5</f>
        <v>8</v>
      </c>
      <c r="AF16" s="3">
        <f>AC16*4+AE16*4</f>
        <v>38.4</v>
      </c>
      <c r="AH16" s="912"/>
      <c r="AI16" s="919">
        <v>0.85</v>
      </c>
      <c r="AJ16" s="917">
        <v>0.63</v>
      </c>
      <c r="AK16" s="918">
        <v>1</v>
      </c>
      <c r="AL16" s="80"/>
    </row>
    <row r="17" spans="2:38" ht="28.35" customHeight="1">
      <c r="B17" s="1671" t="s">
        <v>69</v>
      </c>
      <c r="C17" s="1673"/>
      <c r="D17" s="790"/>
      <c r="E17" s="317"/>
      <c r="F17" s="620"/>
      <c r="G17" s="609"/>
      <c r="H17" s="985"/>
      <c r="I17" s="795"/>
      <c r="J17" s="609"/>
      <c r="K17" s="254"/>
      <c r="L17" s="668"/>
      <c r="M17" s="661"/>
      <c r="N17" s="254"/>
      <c r="O17" s="606"/>
      <c r="P17" s="615"/>
      <c r="Q17" s="889"/>
      <c r="R17" s="794"/>
      <c r="S17" s="611" t="s">
        <v>193</v>
      </c>
      <c r="T17" s="507" t="s">
        <v>253</v>
      </c>
      <c r="U17" s="612">
        <v>30</v>
      </c>
      <c r="V17" s="1646"/>
      <c r="W17" s="690" t="s">
        <v>8</v>
      </c>
      <c r="X17" s="691"/>
      <c r="Y17" s="709" t="s">
        <v>207</v>
      </c>
      <c r="Z17" s="708">
        <v>0</v>
      </c>
      <c r="AA17" s="42" t="s">
        <v>64</v>
      </c>
      <c r="AB17" s="43">
        <v>2.5</v>
      </c>
      <c r="AC17" s="3"/>
      <c r="AD17" s="3">
        <f>AB17*5</f>
        <v>12.5</v>
      </c>
      <c r="AE17" s="3" t="s">
        <v>59</v>
      </c>
      <c r="AF17" s="3">
        <f>AD17*9</f>
        <v>112.5</v>
      </c>
      <c r="AH17" s="912"/>
      <c r="AI17" s="919"/>
      <c r="AJ17" s="917">
        <v>0.14000000000000001</v>
      </c>
      <c r="AK17" s="918">
        <v>0.5</v>
      </c>
      <c r="AL17" s="80"/>
    </row>
    <row r="18" spans="2:38" ht="28.35" customHeight="1">
      <c r="B18" s="1671"/>
      <c r="C18" s="1673"/>
      <c r="D18" s="790"/>
      <c r="E18" s="317"/>
      <c r="F18" s="620"/>
      <c r="G18" s="961" t="s">
        <v>417</v>
      </c>
      <c r="H18" s="984" t="s">
        <v>140</v>
      </c>
      <c r="I18" s="962"/>
      <c r="J18" s="609"/>
      <c r="K18" s="41"/>
      <c r="L18" s="632"/>
      <c r="M18" s="661"/>
      <c r="N18" s="254"/>
      <c r="O18" s="606"/>
      <c r="P18" s="619"/>
      <c r="Q18" s="317"/>
      <c r="R18" s="620"/>
      <c r="S18" s="611"/>
      <c r="T18" s="872"/>
      <c r="U18" s="612"/>
      <c r="V18" s="1646"/>
      <c r="W18" s="693">
        <f>SUM(Z5*2)+(Z6*7)</f>
        <v>29.64</v>
      </c>
      <c r="X18" s="687" t="s">
        <v>203</v>
      </c>
      <c r="Y18" s="710" t="s">
        <v>208</v>
      </c>
      <c r="Z18" s="711">
        <v>0</v>
      </c>
      <c r="AA18" s="42" t="s">
        <v>66</v>
      </c>
      <c r="AB18" s="43">
        <v>1</v>
      </c>
      <c r="AE18" s="2">
        <f>AB18*15</f>
        <v>15</v>
      </c>
      <c r="AH18" s="912"/>
      <c r="AI18" s="916"/>
      <c r="AJ18" s="917">
        <v>7.0000000000000007E-2</v>
      </c>
      <c r="AK18" s="918"/>
      <c r="AL18" s="80"/>
    </row>
    <row r="19" spans="2:38" ht="28.35" customHeight="1">
      <c r="B19" s="583" t="s">
        <v>67</v>
      </c>
      <c r="C19" s="145"/>
      <c r="D19" s="790"/>
      <c r="E19" s="317"/>
      <c r="F19" s="620"/>
      <c r="G19" s="609" t="s">
        <v>187</v>
      </c>
      <c r="H19" s="444"/>
      <c r="I19" s="610">
        <v>30</v>
      </c>
      <c r="J19" s="609"/>
      <c r="K19" s="41"/>
      <c r="L19" s="610"/>
      <c r="M19" s="661"/>
      <c r="N19" s="254"/>
      <c r="O19" s="606"/>
      <c r="P19" s="619"/>
      <c r="Q19" s="317"/>
      <c r="R19" s="620"/>
      <c r="S19" s="619"/>
      <c r="T19" s="317"/>
      <c r="U19" s="620"/>
      <c r="V19" s="1646"/>
      <c r="W19" s="690" t="s">
        <v>9</v>
      </c>
      <c r="X19" s="691"/>
      <c r="Y19" s="712"/>
      <c r="Z19" s="708"/>
      <c r="AA19" s="42"/>
      <c r="AB19" s="43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  <c r="AH19" s="912"/>
      <c r="AI19" s="919"/>
      <c r="AJ19" s="917"/>
      <c r="AK19" s="918"/>
      <c r="AL19" s="80"/>
    </row>
    <row r="20" spans="2:38" ht="28.35" customHeight="1" thickBot="1">
      <c r="B20" s="588"/>
      <c r="C20" s="239"/>
      <c r="D20" s="796"/>
      <c r="E20" s="883"/>
      <c r="F20" s="797"/>
      <c r="G20" s="798" t="s">
        <v>362</v>
      </c>
      <c r="H20" s="883"/>
      <c r="I20" s="797"/>
      <c r="J20" s="798"/>
      <c r="K20" s="883"/>
      <c r="L20" s="797"/>
      <c r="M20" s="799"/>
      <c r="N20" s="891"/>
      <c r="O20" s="800"/>
      <c r="P20" s="798"/>
      <c r="Q20" s="883"/>
      <c r="R20" s="797"/>
      <c r="S20" s="798"/>
      <c r="T20" s="883"/>
      <c r="U20" s="797"/>
      <c r="V20" s="1647"/>
      <c r="W20" s="696">
        <f>SUM(W14+W18)*4+(W16*9)</f>
        <v>774.8599999999999</v>
      </c>
      <c r="X20" s="697" t="s">
        <v>209</v>
      </c>
      <c r="Y20" s="713"/>
      <c r="Z20" s="714"/>
      <c r="AA20" s="42"/>
      <c r="AB20" s="43"/>
      <c r="AC20" s="9">
        <f>AC19*4/AF19</f>
        <v>0.14881334188582426</v>
      </c>
      <c r="AD20" s="9">
        <f>AD19*9/AF19</f>
        <v>0.27132777421423987</v>
      </c>
      <c r="AE20" s="9">
        <f>AE19*4/AF19</f>
        <v>0.5798588838999359</v>
      </c>
      <c r="AH20" s="920" t="s">
        <v>401</v>
      </c>
      <c r="AI20" s="919">
        <f>SUM(AI15:AI19)</f>
        <v>6.35</v>
      </c>
      <c r="AJ20" s="917">
        <f>SUM(AJ15:AJ19)</f>
        <v>2.64</v>
      </c>
      <c r="AK20" s="918">
        <f>SUM(AK15:AK19)</f>
        <v>2.2000000000000002</v>
      </c>
      <c r="AL20" s="80"/>
    </row>
    <row r="21" spans="2:38" s="5" customFormat="1" ht="52.35" customHeight="1">
      <c r="B21" s="589">
        <v>12</v>
      </c>
      <c r="C21" s="1672"/>
      <c r="D21" s="785" t="str">
        <f>'12月菜單'!G31</f>
        <v>北方炸醬麵</v>
      </c>
      <c r="E21" s="882" t="s">
        <v>115</v>
      </c>
      <c r="F21" s="786"/>
      <c r="G21" s="785" t="str">
        <f>'12月菜單'!G32</f>
        <v>御品里肌</v>
      </c>
      <c r="H21" s="882" t="s">
        <v>140</v>
      </c>
      <c r="I21" s="786"/>
      <c r="J21" s="785" t="str">
        <f>'12月菜單'!G33</f>
        <v>古早菜頭粿(冷)</v>
      </c>
      <c r="K21" s="882" t="s">
        <v>12</v>
      </c>
      <c r="L21" s="786"/>
      <c r="M21" s="785" t="str">
        <f>'12月菜單'!G34</f>
        <v>焗汁白菜</v>
      </c>
      <c r="N21" s="882" t="s">
        <v>199</v>
      </c>
      <c r="O21" s="786"/>
      <c r="P21" s="785" t="str">
        <f>'12月菜單'!G35</f>
        <v>有機深色蔬菜</v>
      </c>
      <c r="Q21" s="842" t="s">
        <v>148</v>
      </c>
      <c r="R21" s="786"/>
      <c r="S21" s="785" t="str">
        <f>'12月菜單'!G36</f>
        <v>營養排骨湯</v>
      </c>
      <c r="T21" s="882" t="s">
        <v>46</v>
      </c>
      <c r="U21" s="786"/>
      <c r="V21" s="1663"/>
      <c r="W21" s="704" t="s">
        <v>4</v>
      </c>
      <c r="X21" s="705"/>
      <c r="Y21" s="706" t="s">
        <v>47</v>
      </c>
      <c r="Z21" s="982">
        <f>AI28</f>
        <v>6.13</v>
      </c>
      <c r="AA21" s="42"/>
      <c r="AB21" s="43"/>
      <c r="AC21" s="2" t="s">
        <v>48</v>
      </c>
      <c r="AD21" s="2" t="s">
        <v>49</v>
      </c>
      <c r="AE21" s="2" t="s">
        <v>50</v>
      </c>
      <c r="AF21" s="2" t="s">
        <v>51</v>
      </c>
      <c r="AH21" s="912"/>
      <c r="AI21" s="921"/>
      <c r="AJ21" s="922"/>
      <c r="AK21" s="923"/>
      <c r="AL21" s="80"/>
    </row>
    <row r="22" spans="2:38" s="10" customFormat="1" ht="27.75" customHeight="1">
      <c r="B22" s="590" t="s">
        <v>5</v>
      </c>
      <c r="C22" s="1673"/>
      <c r="D22" s="609" t="s">
        <v>267</v>
      </c>
      <c r="E22" s="40"/>
      <c r="F22" s="610">
        <v>234</v>
      </c>
      <c r="G22" s="607" t="s">
        <v>419</v>
      </c>
      <c r="H22" s="855"/>
      <c r="I22" s="621">
        <v>65</v>
      </c>
      <c r="J22" s="663" t="s">
        <v>160</v>
      </c>
      <c r="K22" s="40" t="s">
        <v>252</v>
      </c>
      <c r="L22" s="610">
        <v>30</v>
      </c>
      <c r="M22" s="609" t="s">
        <v>189</v>
      </c>
      <c r="N22" s="40"/>
      <c r="O22" s="610">
        <v>80</v>
      </c>
      <c r="P22" s="615" t="str">
        <f>P21</f>
        <v>有機深色蔬菜</v>
      </c>
      <c r="Q22" s="858"/>
      <c r="R22" s="794">
        <v>120</v>
      </c>
      <c r="S22" s="607" t="s">
        <v>319</v>
      </c>
      <c r="T22" s="62"/>
      <c r="U22" s="631">
        <v>30</v>
      </c>
      <c r="V22" s="1664"/>
      <c r="W22" s="686">
        <f>SUM(Z21*15)+(Z23*5)+(Z25*15)</f>
        <v>102.45</v>
      </c>
      <c r="X22" s="687" t="s">
        <v>53</v>
      </c>
      <c r="Y22" s="707" t="s">
        <v>54</v>
      </c>
      <c r="Z22" s="986">
        <f>AJ28</f>
        <v>2.5300000000000002</v>
      </c>
      <c r="AA22" s="49" t="s">
        <v>55</v>
      </c>
      <c r="AB22" s="4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  <c r="AH22" s="912"/>
      <c r="AI22" s="913" t="s">
        <v>398</v>
      </c>
      <c r="AJ22" s="914" t="s">
        <v>399</v>
      </c>
      <c r="AK22" s="915" t="s">
        <v>400</v>
      </c>
      <c r="AL22" s="172"/>
    </row>
    <row r="23" spans="2:38" s="10" customFormat="1" ht="28.35" customHeight="1">
      <c r="B23" s="590">
        <v>13</v>
      </c>
      <c r="C23" s="1673"/>
      <c r="D23" s="609" t="s">
        <v>197</v>
      </c>
      <c r="E23" s="41"/>
      <c r="F23" s="610">
        <v>10</v>
      </c>
      <c r="G23" s="607" t="s">
        <v>155</v>
      </c>
      <c r="H23" s="846"/>
      <c r="I23" s="621"/>
      <c r="J23" s="609"/>
      <c r="K23" s="40"/>
      <c r="L23" s="610"/>
      <c r="M23" s="609" t="s">
        <v>191</v>
      </c>
      <c r="N23" s="41"/>
      <c r="O23" s="610">
        <v>10</v>
      </c>
      <c r="P23" s="615" t="s">
        <v>138</v>
      </c>
      <c r="Q23" s="858"/>
      <c r="R23" s="794"/>
      <c r="S23" s="609" t="s">
        <v>403</v>
      </c>
      <c r="T23" s="40"/>
      <c r="U23" s="610">
        <v>5</v>
      </c>
      <c r="V23" s="1664"/>
      <c r="W23" s="690" t="s">
        <v>6</v>
      </c>
      <c r="X23" s="691"/>
      <c r="Y23" s="709" t="s">
        <v>57</v>
      </c>
      <c r="Z23" s="708">
        <f>AK28</f>
        <v>2.1</v>
      </c>
      <c r="AA23" s="50" t="s">
        <v>58</v>
      </c>
      <c r="AB23" s="43">
        <v>2</v>
      </c>
      <c r="AC23" s="7">
        <f>AB23*7</f>
        <v>14</v>
      </c>
      <c r="AD23" s="3">
        <f>AB23*5</f>
        <v>10</v>
      </c>
      <c r="AE23" s="3" t="s">
        <v>59</v>
      </c>
      <c r="AF23" s="8">
        <f>AC23*4+AD23*9</f>
        <v>146</v>
      </c>
      <c r="AH23" s="912"/>
      <c r="AI23" s="913">
        <v>5.2</v>
      </c>
      <c r="AJ23" s="914">
        <v>0.28000000000000003</v>
      </c>
      <c r="AK23" s="915">
        <v>0.9</v>
      </c>
      <c r="AL23" s="80"/>
    </row>
    <row r="24" spans="2:38" s="10" customFormat="1" ht="28.35" customHeight="1">
      <c r="B24" s="590" t="s">
        <v>7</v>
      </c>
      <c r="C24" s="1673"/>
      <c r="D24" s="609" t="s">
        <v>323</v>
      </c>
      <c r="E24" s="41"/>
      <c r="F24" s="610">
        <v>10</v>
      </c>
      <c r="G24" s="607"/>
      <c r="H24" s="846"/>
      <c r="I24" s="621"/>
      <c r="J24" s="609"/>
      <c r="K24" s="40"/>
      <c r="L24" s="610"/>
      <c r="M24" s="609" t="s">
        <v>200</v>
      </c>
      <c r="N24" s="40"/>
      <c r="O24" s="610"/>
      <c r="P24" s="615"/>
      <c r="Q24" s="889"/>
      <c r="R24" s="794"/>
      <c r="S24" s="607"/>
      <c r="T24" s="63"/>
      <c r="U24" s="631"/>
      <c r="V24" s="1664"/>
      <c r="W24" s="686">
        <f>SUM(Z22*5)+(Z24*5)</f>
        <v>25.650000000000002</v>
      </c>
      <c r="X24" s="687" t="s">
        <v>53</v>
      </c>
      <c r="Y24" s="709" t="s">
        <v>60</v>
      </c>
      <c r="Z24" s="717">
        <v>2.6</v>
      </c>
      <c r="AA24" s="42" t="s">
        <v>61</v>
      </c>
      <c r="AB24" s="43">
        <v>1.5</v>
      </c>
      <c r="AC24" s="3">
        <f>AB24*1</f>
        <v>1.5</v>
      </c>
      <c r="AD24" s="3" t="s">
        <v>59</v>
      </c>
      <c r="AE24" s="3">
        <f>AB24*5</f>
        <v>7.5</v>
      </c>
      <c r="AF24" s="3">
        <f>AC24*4+AE24*4</f>
        <v>36</v>
      </c>
      <c r="AH24" s="912"/>
      <c r="AI24" s="919">
        <v>0.6</v>
      </c>
      <c r="AJ24" s="917">
        <v>0.25</v>
      </c>
      <c r="AK24" s="918">
        <v>1.2</v>
      </c>
      <c r="AL24" s="80"/>
    </row>
    <row r="25" spans="2:38" s="10" customFormat="1" ht="28.35" customHeight="1">
      <c r="B25" s="1679" t="s">
        <v>72</v>
      </c>
      <c r="C25" s="1673"/>
      <c r="D25" s="609" t="s">
        <v>196</v>
      </c>
      <c r="E25" s="872"/>
      <c r="F25" s="612"/>
      <c r="G25" s="607"/>
      <c r="H25" s="846"/>
      <c r="I25" s="621"/>
      <c r="J25" s="609"/>
      <c r="K25" s="41"/>
      <c r="L25" s="610"/>
      <c r="M25" s="609"/>
      <c r="N25" s="41"/>
      <c r="O25" s="610"/>
      <c r="P25" s="615"/>
      <c r="Q25" s="889"/>
      <c r="R25" s="794"/>
      <c r="S25" s="607"/>
      <c r="T25" s="63"/>
      <c r="U25" s="631"/>
      <c r="V25" s="1664"/>
      <c r="W25" s="690" t="s">
        <v>8</v>
      </c>
      <c r="X25" s="691"/>
      <c r="Y25" s="709" t="s">
        <v>63</v>
      </c>
      <c r="Z25" s="708">
        <v>0</v>
      </c>
      <c r="AA25" s="42" t="s">
        <v>64</v>
      </c>
      <c r="AB25" s="43">
        <v>2.5</v>
      </c>
      <c r="AC25" s="3"/>
      <c r="AD25" s="3">
        <f>AB25*5</f>
        <v>12.5</v>
      </c>
      <c r="AE25" s="3" t="s">
        <v>59</v>
      </c>
      <c r="AF25" s="3">
        <f>AD25*9</f>
        <v>112.5</v>
      </c>
      <c r="AH25" s="912"/>
      <c r="AI25" s="919">
        <v>0.33</v>
      </c>
      <c r="AJ25" s="917">
        <v>1.86</v>
      </c>
      <c r="AK25" s="918"/>
      <c r="AL25" s="80"/>
    </row>
    <row r="26" spans="2:38" s="10" customFormat="1" ht="28.35" customHeight="1">
      <c r="B26" s="1679"/>
      <c r="C26" s="1673"/>
      <c r="D26" s="609"/>
      <c r="E26" s="41"/>
      <c r="F26" s="610"/>
      <c r="G26" s="607"/>
      <c r="H26" s="846"/>
      <c r="I26" s="621"/>
      <c r="J26" s="609"/>
      <c r="K26" s="41"/>
      <c r="L26" s="610"/>
      <c r="M26" s="609"/>
      <c r="N26" s="41"/>
      <c r="O26" s="610"/>
      <c r="P26" s="615"/>
      <c r="Q26" s="889"/>
      <c r="R26" s="794"/>
      <c r="S26" s="609"/>
      <c r="T26" s="63"/>
      <c r="U26" s="631"/>
      <c r="V26" s="1664"/>
      <c r="W26" s="693">
        <f>SUM(Z5*2)+(Z6*7)</f>
        <v>29.64</v>
      </c>
      <c r="X26" s="687" t="s">
        <v>53</v>
      </c>
      <c r="Y26" s="710" t="s">
        <v>65</v>
      </c>
      <c r="Z26" s="708">
        <v>0</v>
      </c>
      <c r="AA26" s="42" t="s">
        <v>66</v>
      </c>
      <c r="AB26" s="43"/>
      <c r="AC26" s="2"/>
      <c r="AD26" s="2"/>
      <c r="AE26" s="2">
        <f>AB26*15</f>
        <v>0</v>
      </c>
      <c r="AF26" s="2"/>
      <c r="AH26" s="912"/>
      <c r="AI26" s="916"/>
      <c r="AJ26" s="917">
        <v>0.14000000000000001</v>
      </c>
      <c r="AK26" s="918"/>
      <c r="AL26" s="80"/>
    </row>
    <row r="27" spans="2:38" s="10" customFormat="1" ht="28.35" customHeight="1">
      <c r="B27" s="583" t="s">
        <v>67</v>
      </c>
      <c r="C27" s="145"/>
      <c r="D27" s="609"/>
      <c r="E27" s="41"/>
      <c r="F27" s="610"/>
      <c r="G27" s="607"/>
      <c r="H27" s="846"/>
      <c r="I27" s="621"/>
      <c r="J27" s="615"/>
      <c r="K27" s="889"/>
      <c r="L27" s="794"/>
      <c r="M27" s="615"/>
      <c r="N27" s="889"/>
      <c r="O27" s="794"/>
      <c r="P27" s="615"/>
      <c r="Q27" s="889"/>
      <c r="R27" s="794"/>
      <c r="S27" s="609"/>
      <c r="T27" s="41"/>
      <c r="U27" s="610"/>
      <c r="V27" s="1664"/>
      <c r="W27" s="690" t="s">
        <v>9</v>
      </c>
      <c r="X27" s="691"/>
      <c r="Y27" s="712"/>
      <c r="Z27" s="708"/>
      <c r="AA27" s="42"/>
      <c r="AB27" s="4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  <c r="AH27" s="912"/>
      <c r="AI27" s="919"/>
      <c r="AJ27" s="917"/>
      <c r="AK27" s="918"/>
      <c r="AL27" s="80"/>
    </row>
    <row r="28" spans="2:38" s="10" customFormat="1" ht="28.35" customHeight="1" thickBot="1">
      <c r="B28" s="591"/>
      <c r="C28" s="240"/>
      <c r="D28" s="417"/>
      <c r="E28" s="884"/>
      <c r="F28" s="418"/>
      <c r="G28" s="417"/>
      <c r="H28" s="884"/>
      <c r="I28" s="418"/>
      <c r="J28" s="411"/>
      <c r="K28" s="884"/>
      <c r="L28" s="418"/>
      <c r="M28" s="417"/>
      <c r="N28" s="884"/>
      <c r="O28" s="418"/>
      <c r="P28" s="417"/>
      <c r="Q28" s="884"/>
      <c r="R28" s="418"/>
      <c r="S28" s="417"/>
      <c r="T28" s="883"/>
      <c r="U28" s="150"/>
      <c r="V28" s="1682"/>
      <c r="W28" s="696">
        <f>SUM(W22+W26)*4+(W24*9)</f>
        <v>759.21</v>
      </c>
      <c r="X28" s="697" t="s">
        <v>68</v>
      </c>
      <c r="Y28" s="713"/>
      <c r="Z28" s="781"/>
      <c r="AA28" s="42"/>
      <c r="AB28" s="43"/>
      <c r="AC28" s="9">
        <f>AC27*4/AF27</f>
        <v>0.15658362989323843</v>
      </c>
      <c r="AD28" s="9">
        <f>AD27*9/AF27</f>
        <v>0.28825622775800713</v>
      </c>
      <c r="AE28" s="9">
        <f>AE27*4/AF27</f>
        <v>0.55516014234875444</v>
      </c>
      <c r="AF28" s="11"/>
      <c r="AH28" s="920" t="s">
        <v>401</v>
      </c>
      <c r="AI28" s="919">
        <f>SUM(AI23:AI27)</f>
        <v>6.13</v>
      </c>
      <c r="AJ28" s="917">
        <f>SUM(AJ23:AJ27)</f>
        <v>2.5300000000000002</v>
      </c>
      <c r="AK28" s="918">
        <f>SUM(AK23:AK27)</f>
        <v>2.1</v>
      </c>
      <c r="AL28" s="80"/>
    </row>
    <row r="29" spans="2:38" s="5" customFormat="1" ht="52.35" customHeight="1">
      <c r="B29" s="586">
        <v>12</v>
      </c>
      <c r="C29" s="1672"/>
      <c r="D29" s="785" t="str">
        <f>'12月菜單'!J31</f>
        <v>小 米 飯</v>
      </c>
      <c r="E29" s="882" t="s">
        <v>44</v>
      </c>
      <c r="F29" s="786"/>
      <c r="G29" s="785" t="str">
        <f>'12月菜單'!J32</f>
        <v>BBQ烤雞</v>
      </c>
      <c r="H29" s="882" t="s">
        <v>15</v>
      </c>
      <c r="I29" s="786"/>
      <c r="J29" s="785" t="str">
        <f>'12月菜單'!J33</f>
        <v>黃瓜肉片</v>
      </c>
      <c r="K29" s="882" t="s">
        <v>14</v>
      </c>
      <c r="L29" s="786"/>
      <c r="M29" s="785" t="str">
        <f>'12月菜單'!J34</f>
        <v>螞蟻上樹</v>
      </c>
      <c r="N29" s="885" t="s">
        <v>14</v>
      </c>
      <c r="O29" s="786"/>
      <c r="P29" s="785" t="str">
        <f>'12月菜單'!J35</f>
        <v>深色蔬菜</v>
      </c>
      <c r="Q29" s="842" t="s">
        <v>148</v>
      </c>
      <c r="R29" s="786"/>
      <c r="S29" s="785" t="str">
        <f>'12月菜單'!J36</f>
        <v>薑絲海芽湯</v>
      </c>
      <c r="T29" s="882" t="s">
        <v>46</v>
      </c>
      <c r="U29" s="786"/>
      <c r="V29" s="1674"/>
      <c r="W29" s="682" t="s">
        <v>4</v>
      </c>
      <c r="X29" s="683"/>
      <c r="Y29" s="706" t="s">
        <v>47</v>
      </c>
      <c r="Z29" s="715">
        <f>AI36</f>
        <v>6.3</v>
      </c>
      <c r="AA29" s="42"/>
      <c r="AB29" s="43"/>
      <c r="AC29" s="2" t="s">
        <v>48</v>
      </c>
      <c r="AD29" s="2" t="s">
        <v>49</v>
      </c>
      <c r="AE29" s="2" t="s">
        <v>50</v>
      </c>
      <c r="AF29" s="2" t="s">
        <v>51</v>
      </c>
      <c r="AH29" s="912"/>
      <c r="AI29" s="924"/>
      <c r="AJ29" s="922"/>
      <c r="AK29" s="923"/>
      <c r="AL29" s="80"/>
    </row>
    <row r="30" spans="2:38" ht="28.35" customHeight="1">
      <c r="B30" s="587" t="s">
        <v>5</v>
      </c>
      <c r="C30" s="1673"/>
      <c r="D30" s="619" t="s">
        <v>153</v>
      </c>
      <c r="E30" s="322"/>
      <c r="F30" s="620">
        <v>76</v>
      </c>
      <c r="G30" s="669" t="s">
        <v>407</v>
      </c>
      <c r="H30" s="40"/>
      <c r="I30" s="610">
        <v>70</v>
      </c>
      <c r="J30" s="793" t="s">
        <v>322</v>
      </c>
      <c r="K30" s="40"/>
      <c r="L30" s="610">
        <v>70</v>
      </c>
      <c r="M30" s="609" t="s">
        <v>90</v>
      </c>
      <c r="N30" s="322"/>
      <c r="O30" s="612">
        <v>50</v>
      </c>
      <c r="P30" s="619" t="str">
        <f>P29</f>
        <v>深色蔬菜</v>
      </c>
      <c r="Q30" s="322"/>
      <c r="R30" s="620">
        <v>100</v>
      </c>
      <c r="S30" s="609" t="s">
        <v>365</v>
      </c>
      <c r="T30" s="880"/>
      <c r="U30" s="610">
        <v>40</v>
      </c>
      <c r="V30" s="1675"/>
      <c r="W30" s="686">
        <f>SUM(Z29*15)+(Z31*5)+(Z33*15)</f>
        <v>108</v>
      </c>
      <c r="X30" s="687" t="s">
        <v>53</v>
      </c>
      <c r="Y30" s="707" t="s">
        <v>54</v>
      </c>
      <c r="Z30" s="983">
        <f>AJ36</f>
        <v>2.3250000000000002</v>
      </c>
      <c r="AA30" s="49" t="s">
        <v>55</v>
      </c>
      <c r="AB30" s="4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  <c r="AH30" s="912"/>
      <c r="AI30" s="913" t="s">
        <v>398</v>
      </c>
      <c r="AJ30" s="914" t="s">
        <v>399</v>
      </c>
      <c r="AK30" s="915" t="s">
        <v>400</v>
      </c>
      <c r="AL30" s="172"/>
    </row>
    <row r="31" spans="2:38" ht="28.35" customHeight="1">
      <c r="B31" s="587">
        <v>14</v>
      </c>
      <c r="C31" s="1673"/>
      <c r="D31" s="619" t="s">
        <v>183</v>
      </c>
      <c r="E31" s="322"/>
      <c r="F31" s="620">
        <v>40</v>
      </c>
      <c r="G31" s="609" t="s">
        <v>155</v>
      </c>
      <c r="H31" s="41"/>
      <c r="I31" s="610"/>
      <c r="J31" s="611" t="s">
        <v>195</v>
      </c>
      <c r="K31" s="40"/>
      <c r="L31" s="610">
        <v>15</v>
      </c>
      <c r="M31" s="602" t="s">
        <v>56</v>
      </c>
      <c r="N31" s="317"/>
      <c r="O31" s="612">
        <v>10</v>
      </c>
      <c r="P31" s="611" t="s">
        <v>138</v>
      </c>
      <c r="Q31" s="63"/>
      <c r="R31" s="612"/>
      <c r="S31" s="609" t="s">
        <v>408</v>
      </c>
      <c r="T31" s="40"/>
      <c r="U31" s="610">
        <v>8</v>
      </c>
      <c r="V31" s="1675"/>
      <c r="W31" s="690" t="s">
        <v>6</v>
      </c>
      <c r="X31" s="691"/>
      <c r="Y31" s="709" t="s">
        <v>57</v>
      </c>
      <c r="Z31" s="717">
        <f>AK36</f>
        <v>2.6999999999999997</v>
      </c>
      <c r="AA31" s="50" t="s">
        <v>58</v>
      </c>
      <c r="AB31" s="43">
        <v>2.2999999999999998</v>
      </c>
      <c r="AC31" s="7">
        <f>AB31*7</f>
        <v>16.099999999999998</v>
      </c>
      <c r="AD31" s="3">
        <f>AB31*5</f>
        <v>11.5</v>
      </c>
      <c r="AE31" s="3" t="s">
        <v>59</v>
      </c>
      <c r="AF31" s="8">
        <f>AC31*4+AD31*9</f>
        <v>167.89999999999998</v>
      </c>
      <c r="AH31" s="912"/>
      <c r="AI31" s="913">
        <v>5.8</v>
      </c>
      <c r="AJ31" s="914">
        <v>1.75</v>
      </c>
      <c r="AK31" s="915">
        <v>0.7</v>
      </c>
      <c r="AL31" s="80"/>
    </row>
    <row r="32" spans="2:38" ht="28.35" customHeight="1">
      <c r="B32" s="587" t="s">
        <v>7</v>
      </c>
      <c r="C32" s="1673"/>
      <c r="D32" s="790"/>
      <c r="E32" s="317"/>
      <c r="F32" s="620"/>
      <c r="G32" s="619" t="s">
        <v>143</v>
      </c>
      <c r="H32" s="40"/>
      <c r="I32" s="610"/>
      <c r="J32" s="609" t="s">
        <v>18</v>
      </c>
      <c r="K32" s="40"/>
      <c r="L32" s="610"/>
      <c r="M32" s="602" t="s">
        <v>78</v>
      </c>
      <c r="N32" s="317"/>
      <c r="O32" s="612">
        <v>10</v>
      </c>
      <c r="P32" s="611"/>
      <c r="Q32" s="63"/>
      <c r="R32" s="612"/>
      <c r="S32" s="609" t="s">
        <v>366</v>
      </c>
      <c r="T32" s="40"/>
      <c r="U32" s="610"/>
      <c r="V32" s="1675"/>
      <c r="W32" s="686">
        <f>SUM(Z30*5)+(Z32*5)</f>
        <v>24.125</v>
      </c>
      <c r="X32" s="687" t="s">
        <v>53</v>
      </c>
      <c r="Y32" s="709" t="s">
        <v>60</v>
      </c>
      <c r="Z32" s="717">
        <v>2.5</v>
      </c>
      <c r="AA32" s="42" t="s">
        <v>61</v>
      </c>
      <c r="AB32" s="43">
        <v>1.5</v>
      </c>
      <c r="AC32" s="3">
        <f>AB32*1</f>
        <v>1.5</v>
      </c>
      <c r="AD32" s="3" t="s">
        <v>59</v>
      </c>
      <c r="AE32" s="3">
        <f>AB32*5</f>
        <v>7.5</v>
      </c>
      <c r="AF32" s="3">
        <f>AC32*4+AE32*4</f>
        <v>36</v>
      </c>
      <c r="AH32" s="912"/>
      <c r="AI32" s="919">
        <v>0.5</v>
      </c>
      <c r="AJ32" s="917">
        <v>0.43</v>
      </c>
      <c r="AK32" s="918">
        <v>0.6</v>
      </c>
      <c r="AL32" s="80"/>
    </row>
    <row r="33" spans="2:38" ht="28.35" customHeight="1">
      <c r="B33" s="1671" t="s">
        <v>91</v>
      </c>
      <c r="C33" s="1673"/>
      <c r="D33" s="790"/>
      <c r="E33" s="317"/>
      <c r="F33" s="620"/>
      <c r="G33" s="619"/>
      <c r="H33" s="888"/>
      <c r="I33" s="620"/>
      <c r="J33" s="609"/>
      <c r="K33" s="40"/>
      <c r="L33" s="606"/>
      <c r="M33" s="602" t="s">
        <v>18</v>
      </c>
      <c r="N33" s="317"/>
      <c r="O33" s="612"/>
      <c r="P33" s="619"/>
      <c r="Q33" s="317"/>
      <c r="R33" s="620"/>
      <c r="S33" s="609"/>
      <c r="T33" s="41"/>
      <c r="U33" s="610"/>
      <c r="V33" s="1675"/>
      <c r="W33" s="690" t="s">
        <v>8</v>
      </c>
      <c r="X33" s="691"/>
      <c r="Y33" s="709" t="s">
        <v>63</v>
      </c>
      <c r="Z33" s="717">
        <v>0</v>
      </c>
      <c r="AA33" s="42" t="s">
        <v>64</v>
      </c>
      <c r="AB33" s="43">
        <v>2.5</v>
      </c>
      <c r="AC33" s="3"/>
      <c r="AD33" s="3">
        <f>AB33*5</f>
        <v>12.5</v>
      </c>
      <c r="AE33" s="3" t="s">
        <v>59</v>
      </c>
      <c r="AF33" s="3">
        <f>AD33*9</f>
        <v>112.5</v>
      </c>
      <c r="AH33" s="912"/>
      <c r="AI33" s="919"/>
      <c r="AJ33" s="917">
        <v>0.14499999999999999</v>
      </c>
      <c r="AK33" s="918">
        <v>1</v>
      </c>
      <c r="AL33" s="80"/>
    </row>
    <row r="34" spans="2:38" ht="28.35" customHeight="1">
      <c r="B34" s="1671"/>
      <c r="C34" s="1673"/>
      <c r="D34" s="790"/>
      <c r="E34" s="317"/>
      <c r="F34" s="620"/>
      <c r="G34" s="619"/>
      <c r="H34" s="391"/>
      <c r="I34" s="620"/>
      <c r="J34" s="605"/>
      <c r="K34" s="254"/>
      <c r="L34" s="606"/>
      <c r="M34" s="602"/>
      <c r="N34" s="317"/>
      <c r="O34" s="612"/>
      <c r="P34" s="619"/>
      <c r="Q34" s="317"/>
      <c r="R34" s="620"/>
      <c r="S34" s="611"/>
      <c r="T34" s="872"/>
      <c r="U34" s="612"/>
      <c r="V34" s="1675"/>
      <c r="W34" s="693">
        <f>SUM(Z5*2)+(Z6*7)</f>
        <v>29.64</v>
      </c>
      <c r="X34" s="687" t="s">
        <v>53</v>
      </c>
      <c r="Y34" s="710" t="s">
        <v>65</v>
      </c>
      <c r="Z34" s="717">
        <v>0</v>
      </c>
      <c r="AA34" s="42" t="s">
        <v>66</v>
      </c>
      <c r="AB34" s="43">
        <v>1</v>
      </c>
      <c r="AE34" s="2">
        <f>AB34*15</f>
        <v>15</v>
      </c>
      <c r="AH34" s="912"/>
      <c r="AI34" s="916"/>
      <c r="AJ34" s="917"/>
      <c r="AK34" s="918">
        <v>0.4</v>
      </c>
      <c r="AL34" s="80"/>
    </row>
    <row r="35" spans="2:38" ht="28.35" customHeight="1">
      <c r="B35" s="583" t="s">
        <v>67</v>
      </c>
      <c r="C35" s="145"/>
      <c r="D35" s="146"/>
      <c r="E35" s="317"/>
      <c r="F35" s="147"/>
      <c r="G35" s="148"/>
      <c r="H35" s="317"/>
      <c r="I35" s="147"/>
      <c r="J35" s="252"/>
      <c r="K35" s="254"/>
      <c r="L35" s="251"/>
      <c r="M35" s="127"/>
      <c r="N35" s="317"/>
      <c r="O35" s="128"/>
      <c r="P35" s="148"/>
      <c r="Q35" s="317"/>
      <c r="R35" s="147"/>
      <c r="S35" s="130"/>
      <c r="T35" s="62"/>
      <c r="U35" s="128"/>
      <c r="V35" s="1675"/>
      <c r="W35" s="690" t="s">
        <v>9</v>
      </c>
      <c r="X35" s="691"/>
      <c r="Y35" s="712"/>
      <c r="Z35" s="717"/>
      <c r="AA35" s="42"/>
      <c r="AB35" s="43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  <c r="AH35" s="912"/>
      <c r="AI35" s="919"/>
      <c r="AJ35" s="917"/>
      <c r="AK35" s="918"/>
      <c r="AL35" s="80"/>
    </row>
    <row r="36" spans="2:38" ht="28.35" customHeight="1" thickBot="1">
      <c r="B36" s="588"/>
      <c r="C36" s="239"/>
      <c r="D36" s="149"/>
      <c r="E36" s="883"/>
      <c r="F36" s="150"/>
      <c r="G36" s="152"/>
      <c r="H36" s="883"/>
      <c r="I36" s="150"/>
      <c r="J36" s="152"/>
      <c r="K36" s="883"/>
      <c r="L36" s="150"/>
      <c r="M36" s="153"/>
      <c r="N36" s="891"/>
      <c r="O36" s="154"/>
      <c r="P36" s="152"/>
      <c r="Q36" s="883"/>
      <c r="R36" s="150"/>
      <c r="S36" s="152"/>
      <c r="T36" s="883"/>
      <c r="U36" s="150"/>
      <c r="V36" s="1676"/>
      <c r="W36" s="696">
        <f>SUM(W30+W34)*4+(W32*9)</f>
        <v>767.68499999999995</v>
      </c>
      <c r="X36" s="697" t="s">
        <v>68</v>
      </c>
      <c r="Y36" s="713"/>
      <c r="Z36" s="782"/>
      <c r="AA36" s="42"/>
      <c r="AB36" s="43"/>
      <c r="AC36" s="9">
        <f>AC35*4/AF35</f>
        <v>0.15094339622641509</v>
      </c>
      <c r="AD36" s="9">
        <f>AD35*9/AF35</f>
        <v>0.27536970933197347</v>
      </c>
      <c r="AE36" s="9">
        <f>AE35*4/AF35</f>
        <v>0.57368689444161147</v>
      </c>
      <c r="AH36" s="920" t="s">
        <v>401</v>
      </c>
      <c r="AI36" s="919">
        <f>SUM(AI31:AI35)</f>
        <v>6.3</v>
      </c>
      <c r="AJ36" s="917">
        <f>SUM(AJ31:AJ35)</f>
        <v>2.3250000000000002</v>
      </c>
      <c r="AK36" s="918">
        <f>SUM(AK31:AK35)</f>
        <v>2.6999999999999997</v>
      </c>
      <c r="AL36" s="80"/>
    </row>
    <row r="37" spans="2:38" s="5" customFormat="1" ht="52.35" customHeight="1">
      <c r="B37" s="586">
        <v>12</v>
      </c>
      <c r="C37" s="1672"/>
      <c r="D37" s="787" t="str">
        <f>'12月菜單'!M31</f>
        <v>香Q米飯</v>
      </c>
      <c r="E37" s="885" t="s">
        <v>44</v>
      </c>
      <c r="F37" s="788"/>
      <c r="G37" s="787" t="str">
        <f>'12月菜單'!M32</f>
        <v>＊塔香魚丁(海.炸)生鮮水產</v>
      </c>
      <c r="H37" s="885" t="s">
        <v>12</v>
      </c>
      <c r="I37" s="788"/>
      <c r="J37" s="787" t="str">
        <f>'12月菜單'!M33</f>
        <v>蒜味香腸(加)</v>
      </c>
      <c r="K37" s="885" t="s">
        <v>15</v>
      </c>
      <c r="L37" s="788"/>
      <c r="M37" s="787" t="str">
        <f>'12月菜單'!M34</f>
        <v>蠔油杏鮑菇</v>
      </c>
      <c r="N37" s="885" t="s">
        <v>70</v>
      </c>
      <c r="O37" s="788"/>
      <c r="P37" s="787" t="str">
        <f>'12月菜單'!M35</f>
        <v>深色蔬菜</v>
      </c>
      <c r="Q37" s="842" t="s">
        <v>148</v>
      </c>
      <c r="R37" s="788"/>
      <c r="S37" s="787" t="str">
        <f>'12月菜單'!M36</f>
        <v>彩 頭 湯</v>
      </c>
      <c r="T37" s="885" t="s">
        <v>46</v>
      </c>
      <c r="U37" s="788"/>
      <c r="V37" s="1674"/>
      <c r="W37" s="682" t="s">
        <v>4</v>
      </c>
      <c r="X37" s="683"/>
      <c r="Y37" s="706" t="s">
        <v>47</v>
      </c>
      <c r="Z37" s="715">
        <f>AI45</f>
        <v>6</v>
      </c>
      <c r="AA37" s="42"/>
      <c r="AB37" s="43"/>
      <c r="AC37" s="2" t="s">
        <v>48</v>
      </c>
      <c r="AD37" s="2" t="s">
        <v>49</v>
      </c>
      <c r="AE37" s="2" t="s">
        <v>50</v>
      </c>
      <c r="AF37" s="2" t="s">
        <v>51</v>
      </c>
      <c r="AH37" s="912"/>
      <c r="AI37" s="925"/>
      <c r="AJ37" s="926"/>
      <c r="AK37" s="927"/>
      <c r="AL37" s="80"/>
    </row>
    <row r="38" spans="2:38" ht="28.35" customHeight="1">
      <c r="B38" s="587" t="s">
        <v>5</v>
      </c>
      <c r="C38" s="1673"/>
      <c r="D38" s="679" t="s">
        <v>153</v>
      </c>
      <c r="E38" s="878"/>
      <c r="F38" s="620">
        <v>120</v>
      </c>
      <c r="G38" s="609" t="s">
        <v>372</v>
      </c>
      <c r="H38" s="40"/>
      <c r="I38" s="610">
        <v>60</v>
      </c>
      <c r="J38" s="609" t="s">
        <v>178</v>
      </c>
      <c r="K38" s="40" t="s">
        <v>250</v>
      </c>
      <c r="L38" s="610">
        <v>20</v>
      </c>
      <c r="M38" s="619" t="s">
        <v>149</v>
      </c>
      <c r="N38" s="322"/>
      <c r="O38" s="620">
        <v>60</v>
      </c>
      <c r="P38" s="611" t="str">
        <f>P37</f>
        <v>深色蔬菜</v>
      </c>
      <c r="Q38" s="62"/>
      <c r="R38" s="620">
        <v>100</v>
      </c>
      <c r="S38" s="609" t="s">
        <v>317</v>
      </c>
      <c r="T38" s="880"/>
      <c r="U38" s="610">
        <v>40</v>
      </c>
      <c r="V38" s="1675"/>
      <c r="W38" s="686">
        <f>SUM(Z37*15)+(Z39*5)+(Z41*15)</f>
        <v>100</v>
      </c>
      <c r="X38" s="687" t="s">
        <v>53</v>
      </c>
      <c r="Y38" s="707" t="s">
        <v>54</v>
      </c>
      <c r="Z38" s="981">
        <f>AJ45</f>
        <v>2.35</v>
      </c>
      <c r="AA38" s="49" t="s">
        <v>55</v>
      </c>
      <c r="AB38" s="4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  <c r="AH38" s="912"/>
      <c r="AI38" s="913" t="s">
        <v>398</v>
      </c>
      <c r="AJ38" s="914" t="s">
        <v>399</v>
      </c>
      <c r="AK38" s="915" t="s">
        <v>400</v>
      </c>
      <c r="AL38" s="172"/>
    </row>
    <row r="39" spans="2:38" ht="28.35" customHeight="1">
      <c r="B39" s="587">
        <v>15</v>
      </c>
      <c r="C39" s="1673"/>
      <c r="D39" s="679"/>
      <c r="E39" s="878"/>
      <c r="F39" s="620"/>
      <c r="G39" s="609" t="s">
        <v>420</v>
      </c>
      <c r="H39" s="40"/>
      <c r="I39" s="610"/>
      <c r="J39" s="609"/>
      <c r="K39" s="41"/>
      <c r="L39" s="610"/>
      <c r="M39" s="619" t="s">
        <v>353</v>
      </c>
      <c r="N39" s="892"/>
      <c r="O39" s="620"/>
      <c r="P39" s="611" t="s">
        <v>138</v>
      </c>
      <c r="Q39" s="63"/>
      <c r="R39" s="612"/>
      <c r="S39" s="609" t="s">
        <v>403</v>
      </c>
      <c r="T39" s="40"/>
      <c r="U39" s="610">
        <v>5</v>
      </c>
      <c r="V39" s="1675"/>
      <c r="W39" s="690" t="s">
        <v>6</v>
      </c>
      <c r="X39" s="691"/>
      <c r="Y39" s="709" t="s">
        <v>57</v>
      </c>
      <c r="Z39" s="716">
        <f>AK45</f>
        <v>2</v>
      </c>
      <c r="AA39" s="50" t="s">
        <v>58</v>
      </c>
      <c r="AB39" s="43">
        <v>2.2999999999999998</v>
      </c>
      <c r="AC39" s="7">
        <f>AB39*7</f>
        <v>16.099999999999998</v>
      </c>
      <c r="AD39" s="3">
        <f>AB39*5</f>
        <v>11.5</v>
      </c>
      <c r="AE39" s="3" t="s">
        <v>59</v>
      </c>
      <c r="AF39" s="8">
        <f>AC39*4+AD39*9</f>
        <v>167.89999999999998</v>
      </c>
      <c r="AH39" s="912"/>
      <c r="AI39" s="913">
        <v>6</v>
      </c>
      <c r="AJ39" s="914">
        <v>1.71</v>
      </c>
      <c r="AK39" s="915">
        <v>0.6</v>
      </c>
      <c r="AL39" s="80"/>
    </row>
    <row r="40" spans="2:38" ht="28.35" customHeight="1">
      <c r="B40" s="587" t="s">
        <v>7</v>
      </c>
      <c r="C40" s="1673"/>
      <c r="D40" s="679"/>
      <c r="E40" s="878"/>
      <c r="F40" s="620"/>
      <c r="G40" s="609"/>
      <c r="H40" s="41"/>
      <c r="I40" s="610"/>
      <c r="J40" s="679"/>
      <c r="K40" s="40"/>
      <c r="L40" s="610"/>
      <c r="M40" s="619" t="s">
        <v>18</v>
      </c>
      <c r="N40" s="322"/>
      <c r="O40" s="620"/>
      <c r="P40" s="611"/>
      <c r="Q40" s="63"/>
      <c r="R40" s="612"/>
      <c r="S40" s="789"/>
      <c r="T40" s="40"/>
      <c r="U40" s="610"/>
      <c r="V40" s="1675"/>
      <c r="W40" s="686">
        <f>SUM(Z38*5)+(Z40*5)</f>
        <v>26.75</v>
      </c>
      <c r="X40" s="687" t="s">
        <v>53</v>
      </c>
      <c r="Y40" s="709" t="s">
        <v>60</v>
      </c>
      <c r="Z40" s="717">
        <v>3</v>
      </c>
      <c r="AA40" s="42" t="s">
        <v>61</v>
      </c>
      <c r="AB40" s="43">
        <v>1.6</v>
      </c>
      <c r="AC40" s="3">
        <f>AB40*1</f>
        <v>1.6</v>
      </c>
      <c r="AD40" s="3" t="s">
        <v>59</v>
      </c>
      <c r="AE40" s="3">
        <f>AB40*5</f>
        <v>8</v>
      </c>
      <c r="AF40" s="3">
        <f>AC40*4+AE40*4</f>
        <v>38.4</v>
      </c>
      <c r="AH40" s="912"/>
      <c r="AI40" s="916"/>
      <c r="AJ40" s="917">
        <v>0.5</v>
      </c>
      <c r="AK40" s="918">
        <v>1</v>
      </c>
      <c r="AL40" s="80"/>
    </row>
    <row r="41" spans="2:38" ht="28.35" customHeight="1">
      <c r="B41" s="1671" t="s">
        <v>92</v>
      </c>
      <c r="C41" s="1673"/>
      <c r="D41" s="679"/>
      <c r="E41" s="878"/>
      <c r="F41" s="620"/>
      <c r="G41" s="609"/>
      <c r="H41" s="41"/>
      <c r="I41" s="610"/>
      <c r="J41" s="609"/>
      <c r="K41" s="41"/>
      <c r="L41" s="610"/>
      <c r="M41" s="619"/>
      <c r="N41" s="391"/>
      <c r="O41" s="620"/>
      <c r="P41" s="619"/>
      <c r="Q41" s="317"/>
      <c r="R41" s="620"/>
      <c r="S41" s="609"/>
      <c r="T41" s="41"/>
      <c r="U41" s="610"/>
      <c r="V41" s="1675"/>
      <c r="W41" s="690" t="s">
        <v>8</v>
      </c>
      <c r="X41" s="691"/>
      <c r="Y41" s="709" t="s">
        <v>63</v>
      </c>
      <c r="Z41" s="716">
        <v>0</v>
      </c>
      <c r="AA41" s="42" t="s">
        <v>64</v>
      </c>
      <c r="AB41" s="43">
        <v>2.5</v>
      </c>
      <c r="AC41" s="3"/>
      <c r="AD41" s="3">
        <f>AB41*5</f>
        <v>12.5</v>
      </c>
      <c r="AE41" s="3" t="s">
        <v>59</v>
      </c>
      <c r="AF41" s="3">
        <f>AD41*9</f>
        <v>112.5</v>
      </c>
      <c r="AH41" s="912"/>
      <c r="AI41" s="919"/>
      <c r="AJ41" s="917">
        <v>0.14000000000000001</v>
      </c>
      <c r="AK41" s="918">
        <v>0.4</v>
      </c>
      <c r="AL41" s="80"/>
    </row>
    <row r="42" spans="2:38" ht="28.35" customHeight="1">
      <c r="B42" s="1671"/>
      <c r="C42" s="1673"/>
      <c r="D42" s="790"/>
      <c r="E42" s="317"/>
      <c r="F42" s="620"/>
      <c r="G42" s="609"/>
      <c r="H42" s="41"/>
      <c r="I42" s="610"/>
      <c r="J42" s="609"/>
      <c r="K42" s="890"/>
      <c r="L42" s="640"/>
      <c r="M42" s="619"/>
      <c r="N42" s="391"/>
      <c r="O42" s="620"/>
      <c r="P42" s="619"/>
      <c r="Q42" s="317"/>
      <c r="R42" s="620"/>
      <c r="S42" s="609"/>
      <c r="T42" s="41"/>
      <c r="U42" s="610"/>
      <c r="V42" s="1675"/>
      <c r="W42" s="693">
        <f>SUM(Z5*2)+(Z6*7)</f>
        <v>29.64</v>
      </c>
      <c r="X42" s="687" t="s">
        <v>53</v>
      </c>
      <c r="Y42" s="710" t="s">
        <v>65</v>
      </c>
      <c r="Z42" s="716">
        <v>0</v>
      </c>
      <c r="AA42" s="42" t="s">
        <v>66</v>
      </c>
      <c r="AB42" s="43"/>
      <c r="AE42" s="2">
        <f>AB42*15</f>
        <v>0</v>
      </c>
      <c r="AH42" s="912"/>
      <c r="AI42" s="919"/>
      <c r="AJ42" s="917"/>
      <c r="AK42" s="918"/>
      <c r="AL42" s="80"/>
    </row>
    <row r="43" spans="2:38" ht="28.35" customHeight="1">
      <c r="B43" s="583" t="s">
        <v>67</v>
      </c>
      <c r="C43" s="145"/>
      <c r="D43" s="790"/>
      <c r="E43" s="317"/>
      <c r="F43" s="620"/>
      <c r="G43" s="619"/>
      <c r="H43" s="317"/>
      <c r="I43" s="620"/>
      <c r="J43" s="791"/>
      <c r="K43" s="890"/>
      <c r="L43" s="792"/>
      <c r="M43" s="619"/>
      <c r="N43" s="317"/>
      <c r="O43" s="620"/>
      <c r="P43" s="619"/>
      <c r="Q43" s="317"/>
      <c r="R43" s="620"/>
      <c r="S43" s="609"/>
      <c r="T43" s="41"/>
      <c r="U43" s="610"/>
      <c r="V43" s="1675"/>
      <c r="W43" s="690" t="s">
        <v>9</v>
      </c>
      <c r="X43" s="691"/>
      <c r="Y43" s="712"/>
      <c r="Z43" s="716"/>
      <c r="AA43" s="42"/>
      <c r="AB43" s="43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  <c r="AH43" s="912"/>
      <c r="AI43" s="919"/>
      <c r="AJ43" s="917"/>
      <c r="AK43" s="918"/>
      <c r="AL43" s="80"/>
    </row>
    <row r="44" spans="2:38" ht="28.35" customHeight="1" thickBot="1">
      <c r="B44" s="144"/>
      <c r="C44" s="239"/>
      <c r="D44" s="149"/>
      <c r="E44" s="883"/>
      <c r="F44" s="150"/>
      <c r="G44" s="152"/>
      <c r="H44" s="883"/>
      <c r="I44" s="150"/>
      <c r="J44" s="153"/>
      <c r="K44" s="891"/>
      <c r="L44" s="154"/>
      <c r="M44" s="152"/>
      <c r="N44" s="883"/>
      <c r="O44" s="150"/>
      <c r="P44" s="152"/>
      <c r="Q44" s="883"/>
      <c r="R44" s="150"/>
      <c r="S44" s="152"/>
      <c r="T44" s="883"/>
      <c r="U44" s="150"/>
      <c r="V44" s="1676"/>
      <c r="W44" s="696">
        <f>SUM(W38+W42)*4+(W40*9)</f>
        <v>759.31</v>
      </c>
      <c r="X44" s="697" t="s">
        <v>68</v>
      </c>
      <c r="Y44" s="718"/>
      <c r="Z44" s="719"/>
      <c r="AA44" s="42"/>
      <c r="AB44" s="43"/>
      <c r="AC44" s="9">
        <f>AC43*4/AF43</f>
        <v>0.16345624656026417</v>
      </c>
      <c r="AD44" s="9">
        <f>AD43*9/AF43</f>
        <v>0.29719317556411667</v>
      </c>
      <c r="AE44" s="9">
        <f>AE43*4/AF43</f>
        <v>0.53935057787561924</v>
      </c>
      <c r="AH44" s="912"/>
      <c r="AI44" s="913"/>
      <c r="AJ44" s="914"/>
      <c r="AK44" s="915"/>
      <c r="AL44" s="80"/>
    </row>
    <row r="45" spans="2:38" ht="40.5" customHeight="1">
      <c r="B45" s="1650" t="s">
        <v>389</v>
      </c>
      <c r="C45" s="1651"/>
      <c r="D45" s="1651"/>
      <c r="E45" s="1651"/>
      <c r="F45" s="1651"/>
      <c r="G45" s="1651"/>
      <c r="H45" s="1651"/>
      <c r="I45" s="1651"/>
      <c r="J45" s="1651"/>
      <c r="K45" s="1651"/>
      <c r="L45" s="1651"/>
      <c r="M45" s="1651"/>
      <c r="N45" s="1651"/>
      <c r="O45" s="1651"/>
      <c r="P45" s="1651"/>
      <c r="Q45" s="1651"/>
      <c r="R45" s="1651"/>
      <c r="S45" s="1651"/>
      <c r="T45" s="1651"/>
      <c r="U45" s="1651"/>
      <c r="V45" s="1651"/>
      <c r="W45" s="1651"/>
      <c r="X45" s="1651"/>
      <c r="Y45" s="1651"/>
      <c r="AH45" s="920" t="s">
        <v>401</v>
      </c>
      <c r="AI45" s="913">
        <f>SUM(AI39:AI44)</f>
        <v>6</v>
      </c>
      <c r="AJ45" s="914">
        <f>SUM(AJ39:AJ44)</f>
        <v>2.35</v>
      </c>
      <c r="AK45" s="915">
        <f>SUM(AK39:AK44)</f>
        <v>2</v>
      </c>
      <c r="AL45" s="80"/>
    </row>
    <row r="46" spans="2:38">
      <c r="AH46" s="80"/>
      <c r="AI46" s="80"/>
      <c r="AJ46" s="80"/>
      <c r="AK46" s="80"/>
      <c r="AL46" s="80"/>
    </row>
  </sheetData>
  <mergeCells count="20">
    <mergeCell ref="W4:X4"/>
    <mergeCell ref="C13:C18"/>
    <mergeCell ref="B25:B26"/>
    <mergeCell ref="B1:Y1"/>
    <mergeCell ref="B2:G2"/>
    <mergeCell ref="C5:C10"/>
    <mergeCell ref="V5:V12"/>
    <mergeCell ref="B9:B10"/>
    <mergeCell ref="V21:V28"/>
    <mergeCell ref="V2:Z3"/>
    <mergeCell ref="B33:B34"/>
    <mergeCell ref="B17:B18"/>
    <mergeCell ref="B45:Y45"/>
    <mergeCell ref="C37:C42"/>
    <mergeCell ref="B41:B42"/>
    <mergeCell ref="V37:V44"/>
    <mergeCell ref="V13:V20"/>
    <mergeCell ref="C29:C34"/>
    <mergeCell ref="V29:V36"/>
    <mergeCell ref="C21:C26"/>
  </mergeCells>
  <phoneticPr fontId="19" type="noConversion"/>
  <conditionalFormatting sqref="K39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{721FBF2E-99C2-41A8-B0A4-3F1161401AA8}</x14:id>
        </ext>
      </extLst>
    </cfRule>
  </conditionalFormatting>
  <conditionalFormatting sqref="K41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{41B92C74-1A96-49E6-9C86-3C4D9491E584}</x14:id>
        </ext>
      </extLst>
    </cfRule>
  </conditionalFormatting>
  <conditionalFormatting sqref="K14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7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{1B7BC668-AE73-407F-88E8-5F7C22175F66}</x14:id>
        </ext>
      </extLst>
    </cfRule>
  </conditionalFormatting>
  <conditionalFormatting sqref="K9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{38E7C06D-ABD8-4859-A62C-C0C621C00616}</x14:id>
        </ext>
      </extLst>
    </cfRule>
  </conditionalFormatting>
  <conditionalFormatting sqref="K8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{5D248482-7AAF-4530-B8F8-EF3E32CAB3B2}</x14:id>
        </ext>
      </extLst>
    </cfRule>
  </conditionalFormatting>
  <conditionalFormatting sqref="K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{9737BDE9-8B8C-456F-B448-846869B3651C}</x14:id>
        </ext>
      </extLst>
    </cfRule>
  </conditionalFormatting>
  <conditionalFormatting sqref="K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{FCFC2235-6EEB-43C4-8B86-1911D29DF2C1}</x14:id>
        </ext>
      </extLst>
    </cfRule>
  </conditionalFormatting>
  <conditionalFormatting sqref="K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{EE33824E-CB7E-48A2-81A3-2DCCE4CC3783}</x14:id>
        </ext>
      </extLst>
    </cfRule>
  </conditionalFormatting>
  <printOptions horizontalCentered="1" verticalCentered="1"/>
  <pageMargins left="0.31496062992125984" right="0.15748031496062992" top="0.19685039370078741" bottom="0.15748031496062992" header="0.51181102362204722" footer="0.23622047244094491"/>
  <pageSetup paperSize="9" scale="39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21FBF2E-99C2-41A8-B0A4-3F1161401AA8}">
            <x14:dataBar minLength="0" maxLength="100" negativeBarColorSameAsPositive="1" axisPosition="none">
              <x14:cfvo type="min"/>
              <x14:cfvo type="max"/>
            </x14:dataBar>
          </x14:cfRule>
          <xm:sqref>K39</xm:sqref>
        </x14:conditionalFormatting>
        <x14:conditionalFormatting xmlns:xm="http://schemas.microsoft.com/office/excel/2006/main">
          <x14:cfRule type="dataBar" id="{41B92C74-1A96-49E6-9C86-3C4D9491E584}">
            <x14:dataBar minLength="0" maxLength="100" negativeBarColorSameAsPositive="1" axisPosition="none">
              <x14:cfvo type="min"/>
              <x14:cfvo type="max"/>
            </x14:dataBar>
          </x14:cfRule>
          <xm:sqref>K41</xm:sqref>
        </x14:conditionalFormatting>
        <x14:conditionalFormatting xmlns:xm="http://schemas.microsoft.com/office/excel/2006/main">
          <x14:cfRule type="dataBar" id="{1B7BC668-AE73-407F-88E8-5F7C22175F66}">
            <x14:dataBar minLength="0" maxLength="100" negativeBarColorSameAsPositive="1" axisPosition="none">
              <x14:cfvo type="min"/>
              <x14:cfvo type="max"/>
            </x14:dataBar>
          </x14:cfRule>
          <xm:sqref>K7</xm:sqref>
        </x14:conditionalFormatting>
        <x14:conditionalFormatting xmlns:xm="http://schemas.microsoft.com/office/excel/2006/main">
          <x14:cfRule type="dataBar" id="{38E7C06D-ABD8-4859-A62C-C0C621C00616}">
            <x14:dataBar minLength="0" maxLength="100" negativeBarColorSameAsPositive="1" axisPosition="none">
              <x14:cfvo type="min"/>
              <x14:cfvo type="max"/>
            </x14:dataBar>
          </x14:cfRule>
          <xm:sqref>K9</xm:sqref>
        </x14:conditionalFormatting>
        <x14:conditionalFormatting xmlns:xm="http://schemas.microsoft.com/office/excel/2006/main">
          <x14:cfRule type="dataBar" id="{5D248482-7AAF-4530-B8F8-EF3E32CAB3B2}">
            <x14:dataBar minLength="0" maxLength="100" negativeBarColorSameAsPositive="1" axisPosition="none">
              <x14:cfvo type="min"/>
              <x14:cfvo type="max"/>
            </x14:dataBar>
          </x14:cfRule>
          <xm:sqref>K8</xm:sqref>
        </x14:conditionalFormatting>
        <x14:conditionalFormatting xmlns:xm="http://schemas.microsoft.com/office/excel/2006/main">
          <x14:cfRule type="dataBar" id="{9737BDE9-8B8C-456F-B448-846869B3651C}">
            <x14:dataBar minLength="0" maxLength="100" negativeBarColorSameAsPositive="1" axisPosition="none">
              <x14:cfvo type="min"/>
              <x14:cfvo type="max"/>
            </x14:dataBar>
          </x14:cfRule>
          <xm:sqref>K6</xm:sqref>
        </x14:conditionalFormatting>
        <x14:conditionalFormatting xmlns:xm="http://schemas.microsoft.com/office/excel/2006/main">
          <x14:cfRule type="dataBar" id="{FCFC2235-6EEB-43C4-8B86-1911D29DF2C1}">
            <x14:dataBar minLength="0" maxLength="100" negativeBarColorSameAsPositive="1" axisPosition="none">
              <x14:cfvo type="min"/>
              <x14:cfvo type="max"/>
            </x14:dataBar>
          </x14:cfRule>
          <xm:sqref>K8</xm:sqref>
        </x14:conditionalFormatting>
        <x14:conditionalFormatting xmlns:xm="http://schemas.microsoft.com/office/excel/2006/main">
          <x14:cfRule type="dataBar" id="{EE33824E-CB7E-48A2-81A3-2DCCE4CC3783}">
            <x14:dataBar minLength="0" maxLength="100" negativeBarColorSameAsPositive="1" axisPosition="none">
              <x14:cfvo type="min"/>
              <x14:cfvo type="max"/>
            </x14:dataBar>
          </x14:cfRule>
          <xm:sqref>K7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B1:AP52"/>
  <sheetViews>
    <sheetView view="pageBreakPreview" zoomScale="30" zoomScaleNormal="100" zoomScaleSheetLayoutView="30" workbookViewId="0">
      <selection activeCell="AN19" sqref="AN19"/>
    </sheetView>
  </sheetViews>
  <sheetFormatPr defaultRowHeight="27.75"/>
  <cols>
    <col min="1" max="1" width="1.875" style="6" customWidth="1"/>
    <col min="2" max="2" width="12.875" style="12" customWidth="1"/>
    <col min="3" max="3" width="7.875" style="6" hidden="1" customWidth="1"/>
    <col min="4" max="4" width="28" style="6" customWidth="1"/>
    <col min="5" max="5" width="7.375" style="175" customWidth="1"/>
    <col min="6" max="6" width="13.375" style="6" customWidth="1"/>
    <col min="7" max="7" width="35.125" style="6" customWidth="1"/>
    <col min="8" max="8" width="7.125" style="175" customWidth="1"/>
    <col min="9" max="9" width="13.125" style="6" customWidth="1"/>
    <col min="10" max="10" width="33.875" style="6" customWidth="1"/>
    <col min="11" max="11" width="8.5" style="179" customWidth="1"/>
    <col min="12" max="12" width="13.125" style="6" customWidth="1"/>
    <col min="13" max="13" width="38.625" style="6" customWidth="1"/>
    <col min="14" max="14" width="7.125" style="13" customWidth="1"/>
    <col min="15" max="15" width="12.875" style="6" customWidth="1"/>
    <col min="16" max="16" width="31.125" style="6" customWidth="1"/>
    <col min="17" max="17" width="7.125" style="13" customWidth="1"/>
    <col min="18" max="18" width="12.5" style="6" customWidth="1"/>
    <col min="19" max="19" width="35.875" style="6" customWidth="1"/>
    <col min="20" max="20" width="9.375" style="174" customWidth="1"/>
    <col min="21" max="21" width="11.125" style="6" customWidth="1"/>
    <col min="22" max="22" width="7.125" style="18" customWidth="1"/>
    <col min="23" max="23" width="14.125" style="16" customWidth="1"/>
    <col min="24" max="24" width="10.125" style="16" customWidth="1"/>
    <col min="25" max="25" width="15.875" style="24" customWidth="1"/>
    <col min="26" max="26" width="10.5" style="19" customWidth="1"/>
    <col min="27" max="27" width="6" style="2" hidden="1" customWidth="1"/>
    <col min="28" max="28" width="5.5" style="3" hidden="1" customWidth="1"/>
    <col min="29" max="29" width="7.8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33" width="9" style="6"/>
    <col min="34" max="37" width="9" style="6" hidden="1" customWidth="1"/>
    <col min="38" max="16384" width="9" style="6"/>
  </cols>
  <sheetData>
    <row r="1" spans="2:42" s="2" customFormat="1" ht="50.25" customHeight="1">
      <c r="B1" s="1636" t="s">
        <v>340</v>
      </c>
      <c r="C1" s="1636"/>
      <c r="D1" s="1636"/>
      <c r="E1" s="1636"/>
      <c r="F1" s="1636"/>
      <c r="G1" s="1636"/>
      <c r="H1" s="1636"/>
      <c r="I1" s="1636"/>
      <c r="J1" s="1636"/>
      <c r="K1" s="1636"/>
      <c r="L1" s="1636"/>
      <c r="M1" s="1636"/>
      <c r="N1" s="1636"/>
      <c r="O1" s="1636"/>
      <c r="P1" s="1636"/>
      <c r="Q1" s="1636"/>
      <c r="R1" s="1636"/>
      <c r="S1" s="1636"/>
      <c r="T1" s="1636"/>
      <c r="U1" s="1636"/>
      <c r="V1" s="1636"/>
      <c r="W1" s="1636"/>
      <c r="X1" s="1636"/>
      <c r="Y1" s="1636"/>
      <c r="Z1" s="1636"/>
      <c r="AA1" s="42"/>
      <c r="AB1" s="43"/>
      <c r="AC1" s="42"/>
      <c r="AD1" s="42"/>
      <c r="AE1" s="42"/>
      <c r="AF1" s="42"/>
    </row>
    <row r="2" spans="2:42" s="2" customFormat="1" ht="16.5" customHeight="1">
      <c r="B2" s="1681"/>
      <c r="C2" s="1681"/>
      <c r="D2" s="1681"/>
      <c r="E2" s="1681"/>
      <c r="F2" s="1681"/>
      <c r="G2" s="1681"/>
      <c r="H2" s="44"/>
      <c r="I2" s="45"/>
      <c r="J2" s="45"/>
      <c r="K2" s="176"/>
      <c r="L2" s="45"/>
      <c r="M2" s="45"/>
      <c r="N2" s="44"/>
      <c r="O2" s="45"/>
      <c r="P2" s="45"/>
      <c r="Q2" s="44"/>
      <c r="R2" s="45"/>
      <c r="S2" s="45"/>
      <c r="T2" s="181"/>
      <c r="U2" s="45"/>
      <c r="V2" s="46"/>
      <c r="W2" s="45"/>
      <c r="X2" s="1635" t="s">
        <v>135</v>
      </c>
      <c r="Y2" s="1635"/>
      <c r="Z2" s="1635"/>
      <c r="AA2" s="1635"/>
      <c r="AB2" s="1635"/>
      <c r="AC2" s="42"/>
      <c r="AD2" s="42"/>
      <c r="AE2" s="42"/>
      <c r="AF2" s="42"/>
    </row>
    <row r="3" spans="2:42" s="2" customFormat="1" ht="31.5" customHeight="1" thickBot="1">
      <c r="B3" s="39" t="s">
        <v>85</v>
      </c>
      <c r="C3" s="47"/>
      <c r="D3" s="45"/>
      <c r="E3" s="45"/>
      <c r="F3" s="45"/>
      <c r="G3" s="45"/>
      <c r="H3" s="45"/>
      <c r="I3" s="45"/>
      <c r="J3" s="45"/>
      <c r="K3" s="177"/>
      <c r="L3" s="45"/>
      <c r="M3" s="45"/>
      <c r="N3" s="45"/>
      <c r="O3" s="45"/>
      <c r="P3" s="45"/>
      <c r="Q3" s="45"/>
      <c r="R3" s="45"/>
      <c r="S3" s="42"/>
      <c r="T3" s="173"/>
      <c r="U3" s="45"/>
      <c r="V3" s="46"/>
      <c r="W3" s="48"/>
      <c r="X3" s="1683"/>
      <c r="Y3" s="1683"/>
      <c r="Z3" s="1683"/>
      <c r="AA3" s="1683"/>
      <c r="AB3" s="1683"/>
      <c r="AC3" s="42"/>
      <c r="AD3" s="42"/>
      <c r="AE3" s="42"/>
      <c r="AF3" s="42"/>
    </row>
    <row r="4" spans="2:42" s="4" customFormat="1" ht="57.75" thickBot="1">
      <c r="B4" s="955" t="s">
        <v>0</v>
      </c>
      <c r="C4" s="117" t="s">
        <v>1</v>
      </c>
      <c r="D4" s="956" t="s">
        <v>406</v>
      </c>
      <c r="E4" s="183" t="s">
        <v>16</v>
      </c>
      <c r="F4" s="136" t="s">
        <v>13</v>
      </c>
      <c r="G4" s="956" t="s">
        <v>405</v>
      </c>
      <c r="H4" s="183" t="s">
        <v>16</v>
      </c>
      <c r="I4" s="136" t="s">
        <v>13</v>
      </c>
      <c r="J4" s="956" t="s">
        <v>404</v>
      </c>
      <c r="K4" s="114" t="s">
        <v>16</v>
      </c>
      <c r="L4" s="136" t="s">
        <v>13</v>
      </c>
      <c r="M4" s="956" t="s">
        <v>404</v>
      </c>
      <c r="N4" s="114" t="s">
        <v>16</v>
      </c>
      <c r="O4" s="136" t="s">
        <v>13</v>
      </c>
      <c r="P4" s="956" t="s">
        <v>404</v>
      </c>
      <c r="Q4" s="114" t="s">
        <v>16</v>
      </c>
      <c r="R4" s="136" t="s">
        <v>13</v>
      </c>
      <c r="S4" s="957" t="s">
        <v>2</v>
      </c>
      <c r="T4" s="190" t="s">
        <v>86</v>
      </c>
      <c r="U4" s="151" t="s">
        <v>45</v>
      </c>
      <c r="V4" s="191" t="s">
        <v>16</v>
      </c>
      <c r="W4" s="1684" t="s">
        <v>3</v>
      </c>
      <c r="X4" s="1685"/>
      <c r="Y4" s="721" t="s">
        <v>87</v>
      </c>
      <c r="Z4" s="722" t="s">
        <v>88</v>
      </c>
      <c r="AA4" s="49"/>
      <c r="AB4" s="43"/>
      <c r="AC4" s="42"/>
      <c r="AD4" s="42"/>
      <c r="AE4" s="42"/>
      <c r="AF4" s="42"/>
      <c r="AH4" s="80"/>
      <c r="AI4" s="80"/>
      <c r="AJ4" s="80"/>
      <c r="AK4" s="80"/>
      <c r="AL4" s="80"/>
    </row>
    <row r="5" spans="2:42" s="5" customFormat="1" ht="60" customHeight="1">
      <c r="B5" s="592">
        <v>12</v>
      </c>
      <c r="C5" s="1686"/>
      <c r="D5" s="546" t="str">
        <f>'12月菜單'!A43</f>
        <v>香Q米飯</v>
      </c>
      <c r="E5" s="547" t="s">
        <v>124</v>
      </c>
      <c r="F5" s="548"/>
      <c r="G5" s="546" t="str">
        <f>'12月菜單'!A44</f>
        <v>梅干扣肉(醃)</v>
      </c>
      <c r="H5" s="547" t="s">
        <v>147</v>
      </c>
      <c r="I5" s="548"/>
      <c r="J5" s="546" t="str">
        <f>'12月菜單'!A45</f>
        <v>鮮嫩蒸蛋</v>
      </c>
      <c r="K5" s="547" t="s">
        <v>12</v>
      </c>
      <c r="L5" s="548"/>
      <c r="M5" s="546" t="str">
        <f>'12月菜單'!A46</f>
        <v>香菇高麗</v>
      </c>
      <c r="N5" s="547" t="s">
        <v>14</v>
      </c>
      <c r="O5" s="548"/>
      <c r="P5" s="546" t="str">
        <f>'12月菜單'!A47</f>
        <v>深色蔬菜</v>
      </c>
      <c r="Q5" s="842" t="s">
        <v>148</v>
      </c>
      <c r="R5" s="548"/>
      <c r="S5" s="546" t="str">
        <f>'12月菜單'!A48</f>
        <v>柴魚豆腐湯(豆)</v>
      </c>
      <c r="T5" s="547" t="s">
        <v>125</v>
      </c>
      <c r="U5" s="548"/>
      <c r="V5" s="1698"/>
      <c r="W5" s="723" t="s">
        <v>4</v>
      </c>
      <c r="X5" s="724"/>
      <c r="Y5" s="725" t="s">
        <v>202</v>
      </c>
      <c r="Z5" s="726">
        <f>AI12</f>
        <v>6</v>
      </c>
      <c r="AA5" s="42"/>
      <c r="AB5" s="43"/>
      <c r="AC5" s="42" t="s">
        <v>48</v>
      </c>
      <c r="AD5" s="42" t="s">
        <v>49</v>
      </c>
      <c r="AE5" s="42" t="s">
        <v>50</v>
      </c>
      <c r="AF5" s="42" t="s">
        <v>51</v>
      </c>
      <c r="AH5" s="912"/>
      <c r="AI5" s="913" t="s">
        <v>398</v>
      </c>
      <c r="AJ5" s="914" t="s">
        <v>399</v>
      </c>
      <c r="AK5" s="915" t="s">
        <v>400</v>
      </c>
      <c r="AL5" s="80"/>
    </row>
    <row r="6" spans="2:42" ht="28.35" customHeight="1">
      <c r="B6" s="593" t="s">
        <v>5</v>
      </c>
      <c r="C6" s="1687"/>
      <c r="D6" s="605" t="s">
        <v>153</v>
      </c>
      <c r="E6" s="320"/>
      <c r="F6" s="606">
        <v>120</v>
      </c>
      <c r="G6" s="637" t="s">
        <v>201</v>
      </c>
      <c r="H6" s="410"/>
      <c r="I6" s="630">
        <v>55</v>
      </c>
      <c r="J6" s="661" t="s">
        <v>408</v>
      </c>
      <c r="K6" s="320"/>
      <c r="L6" s="606">
        <v>40</v>
      </c>
      <c r="M6" s="611" t="s">
        <v>90</v>
      </c>
      <c r="N6" s="63"/>
      <c r="O6" s="612">
        <v>80</v>
      </c>
      <c r="P6" s="605" t="str">
        <f>P5</f>
        <v>深色蔬菜</v>
      </c>
      <c r="Q6" s="320"/>
      <c r="R6" s="612">
        <v>120</v>
      </c>
      <c r="S6" s="609" t="s">
        <v>142</v>
      </c>
      <c r="T6" s="880" t="s">
        <v>249</v>
      </c>
      <c r="U6" s="610">
        <v>35</v>
      </c>
      <c r="V6" s="1699"/>
      <c r="W6" s="1011">
        <f>SUM(Z5*15)+(Z7*5)+(Z9*15)</f>
        <v>100.65</v>
      </c>
      <c r="X6" s="728" t="s">
        <v>203</v>
      </c>
      <c r="Y6" s="729" t="s">
        <v>204</v>
      </c>
      <c r="Z6" s="987">
        <f>AJ12</f>
        <v>2.54</v>
      </c>
      <c r="AA6" s="49" t="s">
        <v>55</v>
      </c>
      <c r="AB6" s="43">
        <v>6</v>
      </c>
      <c r="AC6" s="43">
        <f>AB6*2</f>
        <v>12</v>
      </c>
      <c r="AD6" s="43"/>
      <c r="AE6" s="43">
        <f>AB6*15</f>
        <v>90</v>
      </c>
      <c r="AF6" s="43">
        <f>AC6*4+AE6*4</f>
        <v>408</v>
      </c>
      <c r="AH6" s="912"/>
      <c r="AI6" s="913">
        <v>6</v>
      </c>
      <c r="AJ6" s="914">
        <v>1.57</v>
      </c>
      <c r="AK6" s="915">
        <v>0.1</v>
      </c>
      <c r="AL6" s="80"/>
    </row>
    <row r="7" spans="2:42" ht="28.35" customHeight="1">
      <c r="B7" s="593">
        <v>18</v>
      </c>
      <c r="C7" s="1687"/>
      <c r="D7" s="605"/>
      <c r="E7" s="320"/>
      <c r="F7" s="606"/>
      <c r="G7" s="618" t="s">
        <v>371</v>
      </c>
      <c r="H7" s="869" t="s">
        <v>256</v>
      </c>
      <c r="I7" s="606">
        <v>10</v>
      </c>
      <c r="J7" s="607" t="s">
        <v>421</v>
      </c>
      <c r="K7" s="320"/>
      <c r="L7" s="606"/>
      <c r="M7" s="611" t="s">
        <v>422</v>
      </c>
      <c r="N7" s="63"/>
      <c r="O7" s="612">
        <v>3</v>
      </c>
      <c r="P7" s="605" t="s">
        <v>138</v>
      </c>
      <c r="Q7" s="320"/>
      <c r="R7" s="606"/>
      <c r="S7" s="609" t="s">
        <v>262</v>
      </c>
      <c r="T7" s="40"/>
      <c r="U7" s="610"/>
      <c r="V7" s="1699"/>
      <c r="W7" s="731" t="s">
        <v>6</v>
      </c>
      <c r="X7" s="732"/>
      <c r="Y7" s="733" t="s">
        <v>205</v>
      </c>
      <c r="Z7" s="987">
        <f>AK12</f>
        <v>2.13</v>
      </c>
      <c r="AA7" s="50" t="s">
        <v>58</v>
      </c>
      <c r="AB7" s="43">
        <v>2</v>
      </c>
      <c r="AC7" s="51">
        <f>AB7*7</f>
        <v>14</v>
      </c>
      <c r="AD7" s="43">
        <f>AB7*5</f>
        <v>10</v>
      </c>
      <c r="AE7" s="43" t="s">
        <v>59</v>
      </c>
      <c r="AF7" s="52">
        <f>AC7*4+AD7*9</f>
        <v>146</v>
      </c>
      <c r="AH7" s="912"/>
      <c r="AI7" s="916"/>
      <c r="AJ7" s="917">
        <v>0.72</v>
      </c>
      <c r="AK7" s="918">
        <v>0.83</v>
      </c>
      <c r="AL7" s="80"/>
    </row>
    <row r="8" spans="2:42" ht="28.35" customHeight="1">
      <c r="B8" s="593" t="s">
        <v>95</v>
      </c>
      <c r="C8" s="1687"/>
      <c r="D8" s="662"/>
      <c r="E8" s="254"/>
      <c r="F8" s="606"/>
      <c r="G8" s="618" t="s">
        <v>155</v>
      </c>
      <c r="H8" s="868"/>
      <c r="I8" s="606"/>
      <c r="J8" s="661"/>
      <c r="K8" s="320"/>
      <c r="L8" s="606"/>
      <c r="M8" s="611" t="s">
        <v>138</v>
      </c>
      <c r="N8" s="63"/>
      <c r="O8" s="612"/>
      <c r="P8" s="605"/>
      <c r="Q8" s="254"/>
      <c r="R8" s="606"/>
      <c r="S8" s="609" t="s">
        <v>194</v>
      </c>
      <c r="T8" s="40"/>
      <c r="U8" s="610"/>
      <c r="V8" s="1699"/>
      <c r="W8" s="727">
        <f>SUM(Z6*5)+(Z8*5)</f>
        <v>26.7</v>
      </c>
      <c r="X8" s="728" t="s">
        <v>203</v>
      </c>
      <c r="Y8" s="733" t="s">
        <v>206</v>
      </c>
      <c r="Z8" s="730">
        <v>2.8</v>
      </c>
      <c r="AA8" s="42" t="s">
        <v>61</v>
      </c>
      <c r="AB8" s="43">
        <v>1.5</v>
      </c>
      <c r="AC8" s="43">
        <f>AB8*1</f>
        <v>1.5</v>
      </c>
      <c r="AD8" s="43" t="s">
        <v>59</v>
      </c>
      <c r="AE8" s="43">
        <f>AB8*5</f>
        <v>7.5</v>
      </c>
      <c r="AF8" s="43">
        <f>AC8*4+AE8*4</f>
        <v>36</v>
      </c>
      <c r="AH8" s="912"/>
      <c r="AI8" s="919"/>
      <c r="AJ8" s="917">
        <v>0.25</v>
      </c>
      <c r="AK8" s="918">
        <v>1.2</v>
      </c>
      <c r="AL8" s="80"/>
    </row>
    <row r="9" spans="2:42" ht="28.35" customHeight="1">
      <c r="B9" s="1689" t="s">
        <v>62</v>
      </c>
      <c r="C9" s="1687"/>
      <c r="D9" s="662"/>
      <c r="E9" s="254"/>
      <c r="F9" s="606"/>
      <c r="G9" s="618"/>
      <c r="H9" s="868"/>
      <c r="I9" s="606"/>
      <c r="J9" s="661"/>
      <c r="K9" s="323"/>
      <c r="L9" s="606"/>
      <c r="M9" s="602"/>
      <c r="N9" s="63"/>
      <c r="O9" s="612"/>
      <c r="P9" s="605"/>
      <c r="Q9" s="254"/>
      <c r="R9" s="606"/>
      <c r="S9" s="609"/>
      <c r="T9" s="41"/>
      <c r="U9" s="610"/>
      <c r="V9" s="1699"/>
      <c r="W9" s="731" t="s">
        <v>8</v>
      </c>
      <c r="X9" s="732"/>
      <c r="Y9" s="733" t="s">
        <v>207</v>
      </c>
      <c r="Z9" s="730">
        <v>0</v>
      </c>
      <c r="AA9" s="42" t="s">
        <v>64</v>
      </c>
      <c r="AB9" s="43">
        <v>2.5</v>
      </c>
      <c r="AC9" s="43"/>
      <c r="AD9" s="43">
        <f>AB9*5</f>
        <v>12.5</v>
      </c>
      <c r="AE9" s="43" t="s">
        <v>59</v>
      </c>
      <c r="AF9" s="43">
        <f>AD9*9</f>
        <v>112.5</v>
      </c>
      <c r="AH9" s="912"/>
      <c r="AI9" s="919"/>
      <c r="AJ9" s="917"/>
      <c r="AK9" s="918"/>
      <c r="AL9" s="80"/>
    </row>
    <row r="10" spans="2:42" ht="28.35" customHeight="1">
      <c r="B10" s="1690"/>
      <c r="C10" s="1688"/>
      <c r="D10" s="662"/>
      <c r="E10" s="254"/>
      <c r="F10" s="606"/>
      <c r="G10" s="663"/>
      <c r="H10" s="40"/>
      <c r="I10" s="610"/>
      <c r="J10" s="609"/>
      <c r="K10" s="386"/>
      <c r="L10" s="610"/>
      <c r="M10" s="602"/>
      <c r="N10" s="63"/>
      <c r="O10" s="612"/>
      <c r="P10" s="605"/>
      <c r="Q10" s="254"/>
      <c r="R10" s="606"/>
      <c r="S10" s="609"/>
      <c r="T10" s="41"/>
      <c r="U10" s="610"/>
      <c r="V10" s="1699"/>
      <c r="W10" s="1010">
        <f>SUM(Z5*2)+(Z6*7)</f>
        <v>29.78</v>
      </c>
      <c r="X10" s="728" t="s">
        <v>203</v>
      </c>
      <c r="Y10" s="735" t="s">
        <v>208</v>
      </c>
      <c r="Z10" s="736">
        <v>0</v>
      </c>
      <c r="AA10" s="42" t="s">
        <v>66</v>
      </c>
      <c r="AB10" s="43"/>
      <c r="AC10" s="42"/>
      <c r="AD10" s="42"/>
      <c r="AE10" s="42">
        <f>AB10*15</f>
        <v>0</v>
      </c>
      <c r="AF10" s="42"/>
      <c r="AH10" s="912"/>
      <c r="AI10" s="919"/>
      <c r="AJ10" s="917"/>
      <c r="AK10" s="918"/>
      <c r="AL10" s="80"/>
    </row>
    <row r="11" spans="2:42" ht="28.35" customHeight="1">
      <c r="B11" s="594" t="s">
        <v>67</v>
      </c>
      <c r="C11" s="155"/>
      <c r="D11" s="662"/>
      <c r="E11" s="254"/>
      <c r="F11" s="606"/>
      <c r="G11" s="609"/>
      <c r="H11" s="40"/>
      <c r="I11" s="610"/>
      <c r="J11" s="661"/>
      <c r="K11" s="254"/>
      <c r="L11" s="606"/>
      <c r="M11" s="605"/>
      <c r="N11" s="254"/>
      <c r="O11" s="606"/>
      <c r="P11" s="605"/>
      <c r="Q11" s="254"/>
      <c r="R11" s="606"/>
      <c r="S11" s="609"/>
      <c r="T11" s="41"/>
      <c r="U11" s="610"/>
      <c r="V11" s="1699"/>
      <c r="W11" s="731" t="s">
        <v>9</v>
      </c>
      <c r="X11" s="732"/>
      <c r="Y11" s="737"/>
      <c r="Z11" s="730"/>
      <c r="AA11" s="42"/>
      <c r="AB11" s="43"/>
      <c r="AC11" s="42">
        <f>SUM(AC6:AC10)</f>
        <v>27.5</v>
      </c>
      <c r="AD11" s="42">
        <f>SUM(AD6:AD10)</f>
        <v>22.5</v>
      </c>
      <c r="AE11" s="42">
        <f>SUM(AE6:AE10)</f>
        <v>97.5</v>
      </c>
      <c r="AF11" s="42">
        <f>AC11*4+AD11*9+AE11*4</f>
        <v>702.5</v>
      </c>
      <c r="AH11" s="912"/>
      <c r="AI11" s="913"/>
      <c r="AJ11" s="914"/>
      <c r="AK11" s="915"/>
      <c r="AL11" s="80"/>
    </row>
    <row r="12" spans="2:42" ht="28.35" customHeight="1" thickBot="1">
      <c r="B12" s="595"/>
      <c r="C12" s="241"/>
      <c r="D12" s="242"/>
      <c r="E12" s="243"/>
      <c r="F12" s="244"/>
      <c r="G12" s="252"/>
      <c r="H12" s="276"/>
      <c r="I12" s="251"/>
      <c r="J12" s="245"/>
      <c r="K12" s="243"/>
      <c r="L12" s="244"/>
      <c r="M12" s="245"/>
      <c r="N12" s="243"/>
      <c r="O12" s="244"/>
      <c r="P12" s="245"/>
      <c r="Q12" s="243"/>
      <c r="R12" s="244"/>
      <c r="S12" s="245"/>
      <c r="T12" s="243"/>
      <c r="U12" s="244"/>
      <c r="V12" s="1700"/>
      <c r="W12" s="738">
        <f>SUM(W6+W10)*4+(W8*9)</f>
        <v>762.02</v>
      </c>
      <c r="X12" s="739" t="s">
        <v>209</v>
      </c>
      <c r="Y12" s="740"/>
      <c r="Z12" s="741"/>
      <c r="AA12" s="42"/>
      <c r="AB12" s="43"/>
      <c r="AC12" s="53">
        <f>AC11*4/AF11</f>
        <v>0.15658362989323843</v>
      </c>
      <c r="AD12" s="53">
        <f>AD11*9/AF11</f>
        <v>0.28825622775800713</v>
      </c>
      <c r="AE12" s="53">
        <f>AE11*4/AF11</f>
        <v>0.55516014234875444</v>
      </c>
      <c r="AF12" s="42"/>
      <c r="AH12" s="920" t="s">
        <v>401</v>
      </c>
      <c r="AI12" s="913">
        <f>SUM(AI6:AI11)</f>
        <v>6</v>
      </c>
      <c r="AJ12" s="914">
        <f>SUM(AJ6:AJ11)</f>
        <v>2.54</v>
      </c>
      <c r="AK12" s="915">
        <f>SUM(AK6:AK11)</f>
        <v>2.13</v>
      </c>
      <c r="AL12" s="80"/>
    </row>
    <row r="13" spans="2:42" s="5" customFormat="1" ht="52.35" customHeight="1">
      <c r="B13" s="592">
        <v>12</v>
      </c>
      <c r="C13" s="1686"/>
      <c r="D13" s="546" t="str">
        <f>'12月菜單'!D43</f>
        <v>胚芽米飯</v>
      </c>
      <c r="E13" s="547" t="s">
        <v>126</v>
      </c>
      <c r="F13" s="548"/>
      <c r="G13" s="546" t="str">
        <f>'12月菜單'!D44</f>
        <v>鮮菇雞丁+滷蛋</v>
      </c>
      <c r="H13" s="547" t="s">
        <v>14</v>
      </c>
      <c r="I13" s="548"/>
      <c r="J13" s="546" t="str">
        <f>'12月菜單'!D45</f>
        <v>清水肉羹</v>
      </c>
      <c r="K13" s="547" t="s">
        <v>14</v>
      </c>
      <c r="L13" s="548"/>
      <c r="M13" s="546" t="str">
        <f>'12月菜單'!D46</f>
        <v>大溪黑干(豆)</v>
      </c>
      <c r="N13" s="547" t="s">
        <v>140</v>
      </c>
      <c r="O13" s="548"/>
      <c r="P13" s="546" t="str">
        <f>'12月菜單'!D47</f>
        <v>淺色蔬菜</v>
      </c>
      <c r="Q13" s="842" t="s">
        <v>148</v>
      </c>
      <c r="R13" s="548"/>
      <c r="S13" s="546" t="str">
        <f>'12月菜單'!D48</f>
        <v>美式濃湯</v>
      </c>
      <c r="T13" s="550" t="s">
        <v>127</v>
      </c>
      <c r="U13" s="548"/>
      <c r="V13" s="1652"/>
      <c r="W13" s="723" t="s">
        <v>4</v>
      </c>
      <c r="X13" s="724"/>
      <c r="Y13" s="742" t="s">
        <v>202</v>
      </c>
      <c r="Z13" s="989">
        <f>AI20</f>
        <v>6.05</v>
      </c>
      <c r="AA13" s="54"/>
      <c r="AB13" s="55"/>
      <c r="AC13" s="54" t="s">
        <v>48</v>
      </c>
      <c r="AD13" s="54" t="s">
        <v>49</v>
      </c>
      <c r="AE13" s="54" t="s">
        <v>50</v>
      </c>
      <c r="AF13" s="54" t="s">
        <v>51</v>
      </c>
      <c r="AG13" s="33"/>
      <c r="AH13" s="912"/>
      <c r="AI13" s="921"/>
      <c r="AJ13" s="922"/>
      <c r="AK13" s="923"/>
      <c r="AL13" s="80"/>
    </row>
    <row r="14" spans="2:42" ht="28.35" customHeight="1">
      <c r="B14" s="593" t="s">
        <v>5</v>
      </c>
      <c r="C14" s="1687"/>
      <c r="D14" s="609" t="s">
        <v>153</v>
      </c>
      <c r="E14" s="40"/>
      <c r="F14" s="610">
        <v>76</v>
      </c>
      <c r="G14" s="664" t="s">
        <v>402</v>
      </c>
      <c r="H14" s="396"/>
      <c r="I14" s="612">
        <v>50</v>
      </c>
      <c r="J14" s="609" t="s">
        <v>317</v>
      </c>
      <c r="K14" s="40"/>
      <c r="L14" s="610">
        <v>40</v>
      </c>
      <c r="M14" s="609" t="s">
        <v>354</v>
      </c>
      <c r="N14" s="444" t="s">
        <v>249</v>
      </c>
      <c r="O14" s="610">
        <v>35</v>
      </c>
      <c r="P14" s="609" t="str">
        <f>P13</f>
        <v>淺色蔬菜</v>
      </c>
      <c r="Q14" s="40"/>
      <c r="R14" s="612">
        <v>120</v>
      </c>
      <c r="S14" s="609" t="s">
        <v>156</v>
      </c>
      <c r="T14" s="40"/>
      <c r="U14" s="610">
        <v>20</v>
      </c>
      <c r="V14" s="1653"/>
      <c r="W14" s="1011">
        <f>SUM(Z13*15)+(Z15*5)+(Z17*15)</f>
        <v>100.25</v>
      </c>
      <c r="X14" s="728" t="s">
        <v>203</v>
      </c>
      <c r="Y14" s="743" t="s">
        <v>204</v>
      </c>
      <c r="Z14" s="988">
        <f>AJ20</f>
        <v>2.8</v>
      </c>
      <c r="AA14" s="56" t="s">
        <v>55</v>
      </c>
      <c r="AB14" s="55">
        <v>6</v>
      </c>
      <c r="AC14" s="55">
        <f>AB14*2</f>
        <v>12</v>
      </c>
      <c r="AD14" s="55"/>
      <c r="AE14" s="55">
        <f>AB14*15</f>
        <v>90</v>
      </c>
      <c r="AF14" s="55">
        <f>AC14*4+AE14*4</f>
        <v>408</v>
      </c>
      <c r="AG14" s="34"/>
      <c r="AH14" s="912"/>
      <c r="AI14" s="913" t="s">
        <v>398</v>
      </c>
      <c r="AJ14" s="914" t="s">
        <v>399</v>
      </c>
      <c r="AK14" s="915" t="s">
        <v>400</v>
      </c>
      <c r="AL14" s="172"/>
      <c r="AM14" s="2"/>
      <c r="AN14" s="2"/>
      <c r="AO14" s="2"/>
      <c r="AP14" s="2"/>
    </row>
    <row r="15" spans="2:42" ht="28.35" customHeight="1">
      <c r="B15" s="593">
        <v>19</v>
      </c>
      <c r="C15" s="1687"/>
      <c r="D15" s="609" t="s">
        <v>186</v>
      </c>
      <c r="E15" s="40"/>
      <c r="F15" s="610">
        <v>38</v>
      </c>
      <c r="G15" s="611" t="s">
        <v>422</v>
      </c>
      <c r="H15" s="40"/>
      <c r="I15" s="610">
        <v>10</v>
      </c>
      <c r="J15" s="611" t="s">
        <v>318</v>
      </c>
      <c r="K15" s="40"/>
      <c r="L15" s="610">
        <v>10</v>
      </c>
      <c r="M15" s="609" t="s">
        <v>94</v>
      </c>
      <c r="N15" s="40"/>
      <c r="O15" s="610"/>
      <c r="P15" s="605" t="s">
        <v>138</v>
      </c>
      <c r="Q15" s="40"/>
      <c r="R15" s="610"/>
      <c r="S15" s="611" t="s">
        <v>367</v>
      </c>
      <c r="T15" s="386"/>
      <c r="U15" s="610">
        <v>10</v>
      </c>
      <c r="V15" s="1653"/>
      <c r="W15" s="731" t="s">
        <v>6</v>
      </c>
      <c r="X15" s="732"/>
      <c r="Y15" s="745" t="s">
        <v>205</v>
      </c>
      <c r="Z15" s="744">
        <f>AK20</f>
        <v>1.9</v>
      </c>
      <c r="AA15" s="57" t="s">
        <v>58</v>
      </c>
      <c r="AB15" s="55">
        <v>2.2000000000000002</v>
      </c>
      <c r="AC15" s="58">
        <f>AB15*7</f>
        <v>15.400000000000002</v>
      </c>
      <c r="AD15" s="55">
        <f>AB15*5</f>
        <v>11</v>
      </c>
      <c r="AE15" s="55" t="s">
        <v>59</v>
      </c>
      <c r="AF15" s="59">
        <f>AC15*4+AD15*9</f>
        <v>160.60000000000002</v>
      </c>
      <c r="AG15" s="34"/>
      <c r="AH15" s="912"/>
      <c r="AI15" s="913">
        <v>5.7</v>
      </c>
      <c r="AJ15" s="914">
        <v>1.66</v>
      </c>
      <c r="AK15" s="915">
        <v>0.1</v>
      </c>
      <c r="AL15" s="80"/>
      <c r="AM15" s="330"/>
      <c r="AN15" s="2"/>
      <c r="AO15" s="2"/>
      <c r="AP15" s="2"/>
    </row>
    <row r="16" spans="2:42" ht="28.35" customHeight="1">
      <c r="B16" s="593" t="s">
        <v>7</v>
      </c>
      <c r="C16" s="1687"/>
      <c r="D16" s="665"/>
      <c r="E16" s="41"/>
      <c r="F16" s="610"/>
      <c r="G16" s="611" t="s">
        <v>94</v>
      </c>
      <c r="H16" s="63"/>
      <c r="I16" s="612"/>
      <c r="J16" s="609" t="s">
        <v>185</v>
      </c>
      <c r="K16" s="41"/>
      <c r="L16" s="610">
        <v>10</v>
      </c>
      <c r="M16" s="609"/>
      <c r="N16" s="41"/>
      <c r="O16" s="610"/>
      <c r="P16" s="609"/>
      <c r="Q16" s="41"/>
      <c r="R16" s="610"/>
      <c r="S16" s="609" t="s">
        <v>368</v>
      </c>
      <c r="T16" s="41"/>
      <c r="U16" s="610">
        <v>10</v>
      </c>
      <c r="V16" s="1653"/>
      <c r="W16" s="727">
        <f>SUM(Z14*5)+(Z16*5)</f>
        <v>25</v>
      </c>
      <c r="X16" s="728" t="s">
        <v>203</v>
      </c>
      <c r="Y16" s="745" t="s">
        <v>206</v>
      </c>
      <c r="Z16" s="730">
        <v>2.2000000000000002</v>
      </c>
      <c r="AA16" s="54" t="s">
        <v>61</v>
      </c>
      <c r="AB16" s="55">
        <v>1.6</v>
      </c>
      <c r="AC16" s="55">
        <f>AB16*1</f>
        <v>1.6</v>
      </c>
      <c r="AD16" s="55" t="s">
        <v>59</v>
      </c>
      <c r="AE16" s="55">
        <f>AB16*5</f>
        <v>8</v>
      </c>
      <c r="AF16" s="55">
        <f>AC16*4+AE16*4</f>
        <v>38.4</v>
      </c>
      <c r="AG16" s="34"/>
      <c r="AH16" s="912"/>
      <c r="AI16" s="919">
        <v>0.35</v>
      </c>
      <c r="AJ16" s="917">
        <v>0.36</v>
      </c>
      <c r="AK16" s="918">
        <v>0.5</v>
      </c>
      <c r="AL16" s="80"/>
      <c r="AM16" s="328"/>
      <c r="AN16" s="2"/>
      <c r="AO16" s="2"/>
      <c r="AP16" s="2"/>
    </row>
    <row r="17" spans="2:42" ht="28.35" customHeight="1">
      <c r="B17" s="1689" t="s">
        <v>69</v>
      </c>
      <c r="C17" s="1687"/>
      <c r="D17" s="665"/>
      <c r="E17" s="41"/>
      <c r="F17" s="610"/>
      <c r="G17" s="666"/>
      <c r="H17" s="512"/>
      <c r="I17" s="667"/>
      <c r="J17" s="609" t="s">
        <v>18</v>
      </c>
      <c r="K17" s="41"/>
      <c r="L17" s="610"/>
      <c r="M17" s="609"/>
      <c r="N17" s="41"/>
      <c r="O17" s="610"/>
      <c r="P17" s="609"/>
      <c r="Q17" s="41"/>
      <c r="R17" s="610"/>
      <c r="S17" s="609"/>
      <c r="T17" s="41"/>
      <c r="U17" s="610"/>
      <c r="V17" s="1653"/>
      <c r="W17" s="731" t="s">
        <v>8</v>
      </c>
      <c r="X17" s="732"/>
      <c r="Y17" s="745" t="s">
        <v>207</v>
      </c>
      <c r="Z17" s="744">
        <v>0</v>
      </c>
      <c r="AA17" s="54" t="s">
        <v>64</v>
      </c>
      <c r="AB17" s="55">
        <v>2.5</v>
      </c>
      <c r="AC17" s="55"/>
      <c r="AD17" s="55">
        <f>AB17*5</f>
        <v>12.5</v>
      </c>
      <c r="AE17" s="55" t="s">
        <v>59</v>
      </c>
      <c r="AF17" s="55">
        <f>AD17*9</f>
        <v>112.5</v>
      </c>
      <c r="AG17" s="34"/>
      <c r="AH17" s="912"/>
      <c r="AI17" s="919"/>
      <c r="AJ17" s="917">
        <v>0.28000000000000003</v>
      </c>
      <c r="AK17" s="918">
        <v>1.2</v>
      </c>
      <c r="AL17" s="80"/>
      <c r="AM17" s="330"/>
      <c r="AN17" s="2"/>
      <c r="AO17" s="2"/>
      <c r="AP17" s="2"/>
    </row>
    <row r="18" spans="2:42" ht="28.35" customHeight="1">
      <c r="B18" s="1690"/>
      <c r="C18" s="1688"/>
      <c r="D18" s="665"/>
      <c r="E18" s="41"/>
      <c r="F18" s="610"/>
      <c r="G18" s="963" t="s">
        <v>424</v>
      </c>
      <c r="H18" s="964" t="s">
        <v>140</v>
      </c>
      <c r="I18" s="959"/>
      <c r="J18" s="609"/>
      <c r="K18" s="41"/>
      <c r="L18" s="610"/>
      <c r="M18" s="609"/>
      <c r="N18" s="41"/>
      <c r="O18" s="610"/>
      <c r="P18" s="609"/>
      <c r="Q18" s="41"/>
      <c r="R18" s="610"/>
      <c r="S18" s="611"/>
      <c r="T18" s="872"/>
      <c r="U18" s="631"/>
      <c r="V18" s="1653"/>
      <c r="W18" s="734">
        <f>SUM(Z13*2)+(Z14*7)</f>
        <v>31.699999999999996</v>
      </c>
      <c r="X18" s="728" t="s">
        <v>203</v>
      </c>
      <c r="Y18" s="746" t="s">
        <v>208</v>
      </c>
      <c r="Z18" s="747">
        <v>0</v>
      </c>
      <c r="AA18" s="54" t="s">
        <v>66</v>
      </c>
      <c r="AB18" s="55">
        <v>1</v>
      </c>
      <c r="AC18" s="54"/>
      <c r="AD18" s="54"/>
      <c r="AE18" s="54">
        <f>AB18*15</f>
        <v>15</v>
      </c>
      <c r="AF18" s="54"/>
      <c r="AG18" s="34"/>
      <c r="AH18" s="912"/>
      <c r="AI18" s="916"/>
      <c r="AJ18" s="917">
        <v>0.5</v>
      </c>
      <c r="AK18" s="918">
        <v>0.1</v>
      </c>
      <c r="AL18" s="80"/>
      <c r="AM18" s="330"/>
      <c r="AN18" s="2"/>
      <c r="AO18" s="2"/>
      <c r="AP18" s="2"/>
    </row>
    <row r="19" spans="2:42" ht="28.35" customHeight="1">
      <c r="B19" s="594" t="s">
        <v>67</v>
      </c>
      <c r="C19" s="155"/>
      <c r="D19" s="665"/>
      <c r="E19" s="41"/>
      <c r="F19" s="610"/>
      <c r="G19" s="661" t="s">
        <v>408</v>
      </c>
      <c r="H19" s="320"/>
      <c r="I19" s="606">
        <v>20</v>
      </c>
      <c r="J19" s="609"/>
      <c r="K19" s="41"/>
      <c r="L19" s="610"/>
      <c r="M19" s="609"/>
      <c r="N19" s="41"/>
      <c r="O19" s="610"/>
      <c r="P19" s="609"/>
      <c r="Q19" s="41"/>
      <c r="R19" s="610"/>
      <c r="S19" s="609"/>
      <c r="T19" s="41"/>
      <c r="U19" s="610"/>
      <c r="V19" s="1653"/>
      <c r="W19" s="731" t="s">
        <v>9</v>
      </c>
      <c r="X19" s="732"/>
      <c r="Y19" s="748"/>
      <c r="Z19" s="744"/>
      <c r="AA19" s="54"/>
      <c r="AB19" s="55"/>
      <c r="AC19" s="54">
        <f>SUM(AC14:AC18)</f>
        <v>29.000000000000004</v>
      </c>
      <c r="AD19" s="54">
        <f>SUM(AD14:AD18)</f>
        <v>23.5</v>
      </c>
      <c r="AE19" s="54">
        <f>SUM(AE14:AE18)</f>
        <v>113</v>
      </c>
      <c r="AF19" s="54">
        <f>AC19*4+AD19*9+AE19*4</f>
        <v>779.5</v>
      </c>
      <c r="AG19" s="406"/>
      <c r="AH19" s="912"/>
      <c r="AI19" s="919"/>
      <c r="AJ19" s="917"/>
      <c r="AK19" s="918"/>
      <c r="AL19" s="80"/>
      <c r="AM19" s="720"/>
      <c r="AN19" s="2"/>
      <c r="AO19" s="2"/>
      <c r="AP19" s="2"/>
    </row>
    <row r="20" spans="2:42" ht="28.35" customHeight="1" thickBot="1">
      <c r="B20" s="596"/>
      <c r="C20" s="156"/>
      <c r="D20" s="230"/>
      <c r="E20" s="41"/>
      <c r="F20" s="227"/>
      <c r="G20" s="228"/>
      <c r="H20" s="893"/>
      <c r="I20" s="227"/>
      <c r="J20" s="226"/>
      <c r="K20" s="41"/>
      <c r="L20" s="227"/>
      <c r="M20" s="226"/>
      <c r="N20" s="41"/>
      <c r="O20" s="227"/>
      <c r="P20" s="226"/>
      <c r="Q20" s="41"/>
      <c r="R20" s="227"/>
      <c r="S20" s="228"/>
      <c r="T20" s="325"/>
      <c r="U20" s="229"/>
      <c r="V20" s="1654"/>
      <c r="W20" s="738">
        <f>SUM(W14+W18)*4+(W16*9)</f>
        <v>752.8</v>
      </c>
      <c r="X20" s="728" t="s">
        <v>209</v>
      </c>
      <c r="Y20" s="749"/>
      <c r="Z20" s="750"/>
      <c r="AA20" s="54"/>
      <c r="AB20" s="55"/>
      <c r="AC20" s="60">
        <f>AC19*4/AF19</f>
        <v>0.14881334188582426</v>
      </c>
      <c r="AD20" s="60">
        <f>AD19*9/AF19</f>
        <v>0.27132777421423987</v>
      </c>
      <c r="AE20" s="60">
        <f>AE19*4/AF19</f>
        <v>0.5798588838999359</v>
      </c>
      <c r="AF20" s="54"/>
      <c r="AG20" s="406"/>
      <c r="AH20" s="920" t="s">
        <v>401</v>
      </c>
      <c r="AI20" s="919">
        <f>SUM(AI15:AI19)</f>
        <v>6.05</v>
      </c>
      <c r="AJ20" s="917">
        <f>SUM(AJ15:AJ19)</f>
        <v>2.8</v>
      </c>
      <c r="AK20" s="918">
        <f>SUM(AK15:AK19)</f>
        <v>1.9</v>
      </c>
      <c r="AL20" s="80"/>
      <c r="AM20" s="2"/>
      <c r="AN20" s="2"/>
      <c r="AO20" s="2"/>
      <c r="AP20" s="2"/>
    </row>
    <row r="21" spans="2:42" s="5" customFormat="1" ht="66.75" customHeight="1">
      <c r="B21" s="592">
        <v>12</v>
      </c>
      <c r="C21" s="1686"/>
      <c r="D21" s="549" t="str">
        <f>'12月菜單'!G43</f>
        <v>客家粄條</v>
      </c>
      <c r="E21" s="550" t="s">
        <v>70</v>
      </c>
      <c r="F21" s="551"/>
      <c r="G21" s="549" t="str">
        <f>'12月菜單'!G44</f>
        <v>＊豆乳雞排(炸)</v>
      </c>
      <c r="H21" s="550" t="s">
        <v>76</v>
      </c>
      <c r="I21" s="551"/>
      <c r="J21" s="549" t="str">
        <f>'12月菜單'!G45</f>
        <v>港式燒賣(加)</v>
      </c>
      <c r="K21" s="550" t="s">
        <v>12</v>
      </c>
      <c r="L21" s="551"/>
      <c r="M21" s="549" t="str">
        <f>'12月菜單'!G46</f>
        <v>起司洋芋</v>
      </c>
      <c r="N21" s="550" t="s">
        <v>15</v>
      </c>
      <c r="O21" s="551"/>
      <c r="P21" s="549" t="str">
        <f>'12月菜單'!G47</f>
        <v>有機深色蔬菜</v>
      </c>
      <c r="Q21" s="842" t="s">
        <v>148</v>
      </c>
      <c r="R21" s="551"/>
      <c r="S21" s="549" t="str">
        <f>'12月菜單'!G48</f>
        <v>竹筍三絲湯(醃)</v>
      </c>
      <c r="T21" s="550" t="s">
        <v>127</v>
      </c>
      <c r="U21" s="551"/>
      <c r="V21" s="1652"/>
      <c r="W21" s="723" t="s">
        <v>4</v>
      </c>
      <c r="X21" s="724"/>
      <c r="Y21" s="725" t="s">
        <v>202</v>
      </c>
      <c r="Z21" s="989">
        <f>AI28</f>
        <v>5.99</v>
      </c>
      <c r="AA21" s="54"/>
      <c r="AB21" s="55"/>
      <c r="AC21" s="54" t="s">
        <v>48</v>
      </c>
      <c r="AD21" s="54" t="s">
        <v>49</v>
      </c>
      <c r="AE21" s="54" t="s">
        <v>50</v>
      </c>
      <c r="AF21" s="54" t="s">
        <v>51</v>
      </c>
      <c r="AG21" s="407"/>
      <c r="AH21" s="912"/>
      <c r="AI21" s="921"/>
      <c r="AJ21" s="922"/>
      <c r="AK21" s="923"/>
      <c r="AL21" s="80"/>
      <c r="AM21" s="332"/>
      <c r="AN21" s="332"/>
      <c r="AO21" s="332"/>
      <c r="AP21" s="332"/>
    </row>
    <row r="22" spans="2:42" s="10" customFormat="1" ht="27.75" customHeight="1">
      <c r="B22" s="593" t="s">
        <v>5</v>
      </c>
      <c r="C22" s="1687"/>
      <c r="D22" s="661" t="s">
        <v>263</v>
      </c>
      <c r="E22" s="276"/>
      <c r="F22" s="668">
        <v>225</v>
      </c>
      <c r="G22" s="669" t="s">
        <v>407</v>
      </c>
      <c r="H22" s="40"/>
      <c r="I22" s="610">
        <v>70</v>
      </c>
      <c r="J22" s="670" t="s">
        <v>355</v>
      </c>
      <c r="K22" s="398" t="s">
        <v>250</v>
      </c>
      <c r="L22" s="671">
        <v>30</v>
      </c>
      <c r="M22" s="611" t="s">
        <v>319</v>
      </c>
      <c r="N22" s="322"/>
      <c r="O22" s="620">
        <v>60</v>
      </c>
      <c r="P22" s="609" t="str">
        <f>P21</f>
        <v>有機深色蔬菜</v>
      </c>
      <c r="Q22" s="40"/>
      <c r="R22" s="612">
        <v>100</v>
      </c>
      <c r="S22" s="611" t="s">
        <v>193</v>
      </c>
      <c r="T22" s="62" t="s">
        <v>253</v>
      </c>
      <c r="U22" s="631">
        <v>40</v>
      </c>
      <c r="V22" s="1653"/>
      <c r="W22" s="1011">
        <f>SUM(Z21*15)+(Z23*5)+(Z25*15)</f>
        <v>99.850000000000009</v>
      </c>
      <c r="X22" s="728" t="s">
        <v>203</v>
      </c>
      <c r="Y22" s="729" t="s">
        <v>204</v>
      </c>
      <c r="Z22" s="987">
        <f>AJ28</f>
        <v>2.4600000000000004</v>
      </c>
      <c r="AA22" s="56" t="s">
        <v>55</v>
      </c>
      <c r="AB22" s="55">
        <v>6</v>
      </c>
      <c r="AC22" s="55">
        <f>AB22*2</f>
        <v>12</v>
      </c>
      <c r="AD22" s="55"/>
      <c r="AE22" s="55">
        <f>AB22*15</f>
        <v>90</v>
      </c>
      <c r="AF22" s="55">
        <f>AC22*4+AE22*4</f>
        <v>408</v>
      </c>
      <c r="AG22" s="408"/>
      <c r="AH22" s="912"/>
      <c r="AI22" s="913" t="s">
        <v>398</v>
      </c>
      <c r="AJ22" s="914" t="s">
        <v>399</v>
      </c>
      <c r="AK22" s="915" t="s">
        <v>400</v>
      </c>
      <c r="AL22" s="172"/>
      <c r="AM22" s="11"/>
      <c r="AN22" s="11"/>
    </row>
    <row r="23" spans="2:42" s="10" customFormat="1" ht="28.35" customHeight="1">
      <c r="B23" s="593">
        <v>20</v>
      </c>
      <c r="C23" s="1687"/>
      <c r="D23" s="611" t="s">
        <v>152</v>
      </c>
      <c r="E23" s="63"/>
      <c r="F23" s="612">
        <v>35</v>
      </c>
      <c r="G23" s="609" t="s">
        <v>425</v>
      </c>
      <c r="H23" s="41"/>
      <c r="I23" s="610"/>
      <c r="J23" s="1701"/>
      <c r="K23" s="398"/>
      <c r="L23" s="671"/>
      <c r="M23" s="633" t="s">
        <v>138</v>
      </c>
      <c r="N23" s="322"/>
      <c r="O23" s="620"/>
      <c r="P23" s="605" t="s">
        <v>138</v>
      </c>
      <c r="Q23" s="40"/>
      <c r="R23" s="610"/>
      <c r="S23" s="602" t="s">
        <v>191</v>
      </c>
      <c r="T23" s="63"/>
      <c r="U23" s="631">
        <v>10</v>
      </c>
      <c r="V23" s="1653"/>
      <c r="W23" s="731" t="s">
        <v>6</v>
      </c>
      <c r="X23" s="732"/>
      <c r="Y23" s="733" t="s">
        <v>205</v>
      </c>
      <c r="Z23" s="730">
        <f>AK28</f>
        <v>2</v>
      </c>
      <c r="AA23" s="57" t="s">
        <v>58</v>
      </c>
      <c r="AB23" s="55">
        <v>2</v>
      </c>
      <c r="AC23" s="58">
        <f>AB23*7</f>
        <v>14</v>
      </c>
      <c r="AD23" s="55">
        <f>AB23*5</f>
        <v>10</v>
      </c>
      <c r="AE23" s="55" t="s">
        <v>59</v>
      </c>
      <c r="AF23" s="59">
        <f>AC23*4+AD23*9</f>
        <v>146</v>
      </c>
      <c r="AG23" s="408"/>
      <c r="AH23" s="912"/>
      <c r="AI23" s="913">
        <v>5</v>
      </c>
      <c r="AJ23" s="914">
        <v>0.14000000000000001</v>
      </c>
      <c r="AK23" s="915">
        <v>0.4</v>
      </c>
      <c r="AL23" s="80"/>
      <c r="AM23" s="11"/>
      <c r="AN23" s="11"/>
    </row>
    <row r="24" spans="2:42" s="10" customFormat="1" ht="28.35" customHeight="1">
      <c r="B24" s="593" t="s">
        <v>7</v>
      </c>
      <c r="C24" s="1687"/>
      <c r="D24" s="611" t="s">
        <v>137</v>
      </c>
      <c r="E24" s="63"/>
      <c r="F24" s="612">
        <v>5</v>
      </c>
      <c r="G24" s="619" t="s">
        <v>94</v>
      </c>
      <c r="H24" s="40"/>
      <c r="I24" s="610"/>
      <c r="J24" s="1701"/>
      <c r="K24" s="856"/>
      <c r="L24" s="673"/>
      <c r="M24" s="674" t="s">
        <v>264</v>
      </c>
      <c r="N24" s="322"/>
      <c r="O24" s="620"/>
      <c r="P24" s="609"/>
      <c r="Q24" s="41"/>
      <c r="R24" s="610"/>
      <c r="S24" s="602" t="s">
        <v>185</v>
      </c>
      <c r="T24" s="63"/>
      <c r="U24" s="631">
        <v>5</v>
      </c>
      <c r="V24" s="1653"/>
      <c r="W24" s="727">
        <f>SUM(Z22*5)+(Z24*5)</f>
        <v>26.300000000000004</v>
      </c>
      <c r="X24" s="728" t="s">
        <v>203</v>
      </c>
      <c r="Y24" s="733" t="s">
        <v>206</v>
      </c>
      <c r="Z24" s="730">
        <v>2.8</v>
      </c>
      <c r="AA24" s="54" t="s">
        <v>61</v>
      </c>
      <c r="AB24" s="55">
        <v>1.5</v>
      </c>
      <c r="AC24" s="55">
        <f>AB24*1</f>
        <v>1.5</v>
      </c>
      <c r="AD24" s="55" t="s">
        <v>59</v>
      </c>
      <c r="AE24" s="55">
        <f>AB24*5</f>
        <v>7.5</v>
      </c>
      <c r="AF24" s="55">
        <f>AC24*4+AE24*4</f>
        <v>36</v>
      </c>
      <c r="AG24" s="408"/>
      <c r="AH24" s="912"/>
      <c r="AI24" s="919">
        <v>0.33</v>
      </c>
      <c r="AJ24" s="917">
        <v>1.75</v>
      </c>
      <c r="AK24" s="918">
        <v>1</v>
      </c>
      <c r="AL24" s="80"/>
      <c r="AM24" s="11"/>
      <c r="AN24" s="11"/>
    </row>
    <row r="25" spans="2:42" s="10" customFormat="1" ht="28.35" customHeight="1">
      <c r="B25" s="1689" t="s">
        <v>72</v>
      </c>
      <c r="C25" s="1687"/>
      <c r="D25" s="611" t="s">
        <v>185</v>
      </c>
      <c r="E25" s="63"/>
      <c r="F25" s="612">
        <v>5</v>
      </c>
      <c r="G25" s="619"/>
      <c r="H25" s="888"/>
      <c r="I25" s="620"/>
      <c r="J25" s="605"/>
      <c r="K25" s="894"/>
      <c r="L25" s="606"/>
      <c r="M25" s="674"/>
      <c r="N25" s="391"/>
      <c r="O25" s="620"/>
      <c r="P25" s="609"/>
      <c r="Q25" s="41"/>
      <c r="R25" s="610"/>
      <c r="S25" s="611" t="s">
        <v>418</v>
      </c>
      <c r="T25" s="63"/>
      <c r="U25" s="631">
        <v>10</v>
      </c>
      <c r="V25" s="1653"/>
      <c r="W25" s="731" t="s">
        <v>8</v>
      </c>
      <c r="X25" s="732"/>
      <c r="Y25" s="733" t="s">
        <v>207</v>
      </c>
      <c r="Z25" s="730">
        <v>0</v>
      </c>
      <c r="AA25" s="54" t="s">
        <v>64</v>
      </c>
      <c r="AB25" s="55">
        <v>2.5</v>
      </c>
      <c r="AC25" s="55"/>
      <c r="AD25" s="55">
        <f>AB25*5</f>
        <v>12.5</v>
      </c>
      <c r="AE25" s="55" t="s">
        <v>59</v>
      </c>
      <c r="AF25" s="55">
        <f>AD25*9</f>
        <v>112.5</v>
      </c>
      <c r="AG25" s="408"/>
      <c r="AH25" s="912"/>
      <c r="AI25" s="919">
        <v>0.66</v>
      </c>
      <c r="AJ25" s="917">
        <v>0.43</v>
      </c>
      <c r="AK25" s="918">
        <v>0.6</v>
      </c>
      <c r="AL25" s="80"/>
      <c r="AM25" s="11"/>
      <c r="AN25" s="11"/>
    </row>
    <row r="26" spans="2:42" s="10" customFormat="1" ht="28.35" customHeight="1">
      <c r="B26" s="1690"/>
      <c r="C26" s="1688"/>
      <c r="D26" s="611" t="s">
        <v>138</v>
      </c>
      <c r="E26" s="63"/>
      <c r="F26" s="612"/>
      <c r="G26" s="619"/>
      <c r="H26" s="391"/>
      <c r="I26" s="620"/>
      <c r="J26" s="661"/>
      <c r="K26" s="321"/>
      <c r="L26" s="614"/>
      <c r="M26" s="674"/>
      <c r="N26" s="63"/>
      <c r="O26" s="612"/>
      <c r="P26" s="609"/>
      <c r="Q26" s="41"/>
      <c r="R26" s="610"/>
      <c r="S26" s="611"/>
      <c r="T26" s="63"/>
      <c r="U26" s="631"/>
      <c r="V26" s="1653"/>
      <c r="W26" s="734">
        <f>SUM(Z21*2)+(Z22*7)</f>
        <v>29.200000000000003</v>
      </c>
      <c r="X26" s="728" t="s">
        <v>203</v>
      </c>
      <c r="Y26" s="735" t="s">
        <v>208</v>
      </c>
      <c r="Z26" s="730">
        <v>0</v>
      </c>
      <c r="AA26" s="54" t="s">
        <v>66</v>
      </c>
      <c r="AB26" s="55"/>
      <c r="AC26" s="54"/>
      <c r="AD26" s="54"/>
      <c r="AE26" s="54">
        <f>AB26*15</f>
        <v>0</v>
      </c>
      <c r="AF26" s="54"/>
      <c r="AG26" s="408"/>
      <c r="AH26" s="912"/>
      <c r="AI26" s="916"/>
      <c r="AJ26" s="917">
        <v>0.14000000000000001</v>
      </c>
      <c r="AK26" s="918"/>
      <c r="AL26" s="80"/>
      <c r="AM26" s="11"/>
      <c r="AN26" s="11"/>
    </row>
    <row r="27" spans="2:42" s="10" customFormat="1" ht="28.35" customHeight="1">
      <c r="B27" s="594" t="s">
        <v>67</v>
      </c>
      <c r="C27" s="155"/>
      <c r="D27" s="611"/>
      <c r="E27" s="63"/>
      <c r="F27" s="612"/>
      <c r="G27" s="605"/>
      <c r="H27" s="41"/>
      <c r="I27" s="610"/>
      <c r="J27" s="661"/>
      <c r="K27" s="254"/>
      <c r="L27" s="606"/>
      <c r="M27" s="675"/>
      <c r="N27" s="63"/>
      <c r="O27" s="612"/>
      <c r="P27" s="609"/>
      <c r="Q27" s="41"/>
      <c r="R27" s="610"/>
      <c r="S27" s="611"/>
      <c r="T27" s="63"/>
      <c r="U27" s="631"/>
      <c r="V27" s="1653"/>
      <c r="W27" s="731" t="s">
        <v>9</v>
      </c>
      <c r="X27" s="732"/>
      <c r="Y27" s="737"/>
      <c r="Z27" s="730"/>
      <c r="AA27" s="54"/>
      <c r="AB27" s="55"/>
      <c r="AC27" s="54">
        <f>SUM(AC22:AC26)</f>
        <v>27.5</v>
      </c>
      <c r="AD27" s="54">
        <f>SUM(AD22:AD26)</f>
        <v>22.5</v>
      </c>
      <c r="AE27" s="54">
        <f>SUM(AE22:AE26)</f>
        <v>97.5</v>
      </c>
      <c r="AF27" s="54">
        <f>AC27*4+AD27*9+AE27*4</f>
        <v>702.5</v>
      </c>
      <c r="AG27" s="408"/>
      <c r="AH27" s="912"/>
      <c r="AI27" s="919"/>
      <c r="AJ27" s="917"/>
      <c r="AK27" s="918"/>
      <c r="AL27" s="80"/>
      <c r="AM27" s="11"/>
      <c r="AN27" s="11"/>
    </row>
    <row r="28" spans="2:42" s="10" customFormat="1" ht="28.35" customHeight="1" thickBot="1">
      <c r="B28" s="596"/>
      <c r="C28" s="156"/>
      <c r="D28" s="665"/>
      <c r="E28" s="41"/>
      <c r="F28" s="610"/>
      <c r="G28" s="609"/>
      <c r="H28" s="41"/>
      <c r="I28" s="610"/>
      <c r="J28" s="609"/>
      <c r="K28" s="41"/>
      <c r="L28" s="610"/>
      <c r="M28" s="609"/>
      <c r="N28" s="41"/>
      <c r="O28" s="610"/>
      <c r="P28" s="609"/>
      <c r="Q28" s="41"/>
      <c r="R28" s="610"/>
      <c r="S28" s="676"/>
      <c r="T28" s="325"/>
      <c r="U28" s="677"/>
      <c r="V28" s="1653"/>
      <c r="W28" s="738">
        <f>SUM(W22+W26)*4+(W24*9)</f>
        <v>752.90000000000009</v>
      </c>
      <c r="X28" s="728" t="s">
        <v>209</v>
      </c>
      <c r="Y28" s="751"/>
      <c r="Z28" s="730"/>
      <c r="AA28" s="54"/>
      <c r="AB28" s="55"/>
      <c r="AC28" s="60">
        <f>AC27*4/AF27</f>
        <v>0.15658362989323843</v>
      </c>
      <c r="AD28" s="60">
        <f>AD27*9/AF27</f>
        <v>0.28825622775800713</v>
      </c>
      <c r="AE28" s="60">
        <f>AE27*4/AF27</f>
        <v>0.55516014234875444</v>
      </c>
      <c r="AF28" s="54"/>
      <c r="AG28" s="408"/>
      <c r="AH28" s="920" t="s">
        <v>401</v>
      </c>
      <c r="AI28" s="919">
        <f>SUM(AI23:AI27)</f>
        <v>5.99</v>
      </c>
      <c r="AJ28" s="917">
        <f>SUM(AJ23:AJ27)</f>
        <v>2.4600000000000004</v>
      </c>
      <c r="AK28" s="918">
        <f>SUM(AK23:AK27)</f>
        <v>2</v>
      </c>
      <c r="AL28" s="80"/>
      <c r="AM28" s="11"/>
      <c r="AN28" s="11"/>
    </row>
    <row r="29" spans="2:42" s="5" customFormat="1" ht="60" customHeight="1">
      <c r="B29" s="597">
        <v>12</v>
      </c>
      <c r="C29" s="1691"/>
      <c r="D29" s="546" t="str">
        <f>'12月菜單'!J43</f>
        <v>糙 米 飯</v>
      </c>
      <c r="E29" s="547" t="s">
        <v>122</v>
      </c>
      <c r="F29" s="548"/>
      <c r="G29" s="546" t="str">
        <f>'12月菜單'!J44</f>
        <v>＊香酥魚排(海加炸)</v>
      </c>
      <c r="H29" s="547" t="s">
        <v>76</v>
      </c>
      <c r="I29" s="548"/>
      <c r="J29" s="546" t="str">
        <f>'12月菜單'!J45</f>
        <v>義式肉醬</v>
      </c>
      <c r="K29" s="547" t="s">
        <v>14</v>
      </c>
      <c r="L29" s="548"/>
      <c r="M29" s="546" t="str">
        <f>'12月菜單'!J46</f>
        <v>白 菜 魯</v>
      </c>
      <c r="N29" s="547" t="s">
        <v>70</v>
      </c>
      <c r="O29" s="548"/>
      <c r="P29" s="546" t="str">
        <f>'12月菜單'!J47</f>
        <v>深色蔬菜</v>
      </c>
      <c r="Q29" s="842" t="s">
        <v>148</v>
      </c>
      <c r="R29" s="548"/>
      <c r="S29" s="546" t="str">
        <f>'12月菜單'!J48</f>
        <v>美味雞湯</v>
      </c>
      <c r="T29" s="547" t="s">
        <v>123</v>
      </c>
      <c r="U29" s="548"/>
      <c r="V29" s="1694"/>
      <c r="W29" s="752" t="s">
        <v>4</v>
      </c>
      <c r="X29" s="753"/>
      <c r="Y29" s="754" t="s">
        <v>202</v>
      </c>
      <c r="Z29" s="989">
        <f>AI36</f>
        <v>6.5699999999999994</v>
      </c>
      <c r="AA29" s="54"/>
      <c r="AB29" s="55"/>
      <c r="AC29" s="54" t="s">
        <v>48</v>
      </c>
      <c r="AD29" s="54" t="s">
        <v>49</v>
      </c>
      <c r="AE29" s="54" t="s">
        <v>50</v>
      </c>
      <c r="AF29" s="54" t="s">
        <v>51</v>
      </c>
      <c r="AG29" s="407"/>
      <c r="AH29" s="912"/>
      <c r="AI29" s="924"/>
      <c r="AJ29" s="922"/>
      <c r="AK29" s="923"/>
      <c r="AL29" s="80"/>
      <c r="AM29" s="332"/>
      <c r="AN29" s="332"/>
    </row>
    <row r="30" spans="2:42" ht="28.35" customHeight="1">
      <c r="B30" s="598" t="s">
        <v>5</v>
      </c>
      <c r="C30" s="1692"/>
      <c r="D30" s="609" t="s">
        <v>153</v>
      </c>
      <c r="E30" s="40"/>
      <c r="F30" s="610">
        <v>80</v>
      </c>
      <c r="G30" s="619" t="s">
        <v>426</v>
      </c>
      <c r="H30" s="322" t="s">
        <v>261</v>
      </c>
      <c r="I30" s="620">
        <v>60</v>
      </c>
      <c r="J30" s="609" t="s">
        <v>197</v>
      </c>
      <c r="K30" s="40"/>
      <c r="L30" s="610">
        <v>20</v>
      </c>
      <c r="M30" s="678" t="s">
        <v>189</v>
      </c>
      <c r="N30" s="394"/>
      <c r="O30" s="614">
        <v>70</v>
      </c>
      <c r="P30" s="609" t="str">
        <f>P29</f>
        <v>深色蔬菜</v>
      </c>
      <c r="Q30" s="40"/>
      <c r="R30" s="612">
        <v>100</v>
      </c>
      <c r="S30" s="676" t="s">
        <v>317</v>
      </c>
      <c r="T30" s="895"/>
      <c r="U30" s="677">
        <v>40</v>
      </c>
      <c r="V30" s="1669"/>
      <c r="W30" s="1011">
        <f>SUM(Z29*15)+(Z31*5)+(Z33*15)</f>
        <v>109.55</v>
      </c>
      <c r="X30" s="755" t="s">
        <v>203</v>
      </c>
      <c r="Y30" s="756" t="s">
        <v>204</v>
      </c>
      <c r="Z30" s="990">
        <f>AJ36</f>
        <v>2.3880000000000003</v>
      </c>
      <c r="AA30" s="56" t="s">
        <v>55</v>
      </c>
      <c r="AB30" s="55">
        <v>6</v>
      </c>
      <c r="AC30" s="55">
        <f>AB30*2</f>
        <v>12</v>
      </c>
      <c r="AD30" s="55"/>
      <c r="AE30" s="55">
        <f>AB30*15</f>
        <v>90</v>
      </c>
      <c r="AF30" s="55">
        <f>AC30*4+AE30*4</f>
        <v>408</v>
      </c>
      <c r="AG30" s="406"/>
      <c r="AH30" s="912"/>
      <c r="AI30" s="913" t="s">
        <v>398</v>
      </c>
      <c r="AJ30" s="914" t="s">
        <v>399</v>
      </c>
      <c r="AK30" s="915" t="s">
        <v>400</v>
      </c>
      <c r="AL30" s="172"/>
      <c r="AM30" s="2"/>
      <c r="AN30" s="2"/>
    </row>
    <row r="31" spans="2:42" ht="28.35" customHeight="1">
      <c r="B31" s="598">
        <v>21</v>
      </c>
      <c r="C31" s="1692"/>
      <c r="D31" s="609" t="s">
        <v>184</v>
      </c>
      <c r="E31" s="40"/>
      <c r="F31" s="610">
        <v>40</v>
      </c>
      <c r="G31" s="619"/>
      <c r="H31" s="391"/>
      <c r="I31" s="620"/>
      <c r="J31" s="609" t="s">
        <v>427</v>
      </c>
      <c r="K31" s="40"/>
      <c r="L31" s="610">
        <v>40</v>
      </c>
      <c r="M31" s="611" t="s">
        <v>191</v>
      </c>
      <c r="N31" s="395"/>
      <c r="O31" s="614">
        <v>5</v>
      </c>
      <c r="P31" s="609" t="s">
        <v>138</v>
      </c>
      <c r="Q31" s="41"/>
      <c r="R31" s="610"/>
      <c r="S31" s="679" t="s">
        <v>403</v>
      </c>
      <c r="T31" s="878"/>
      <c r="U31" s="680">
        <v>5</v>
      </c>
      <c r="V31" s="1669"/>
      <c r="W31" s="758" t="s">
        <v>6</v>
      </c>
      <c r="X31" s="759"/>
      <c r="Y31" s="760" t="s">
        <v>205</v>
      </c>
      <c r="Z31" s="757">
        <f>AK36</f>
        <v>2.2000000000000002</v>
      </c>
      <c r="AA31" s="57" t="s">
        <v>58</v>
      </c>
      <c r="AB31" s="55">
        <v>2.2999999999999998</v>
      </c>
      <c r="AC31" s="58">
        <f>AB31*7</f>
        <v>16.099999999999998</v>
      </c>
      <c r="AD31" s="55">
        <f>AB31*5</f>
        <v>11.5</v>
      </c>
      <c r="AE31" s="55" t="s">
        <v>59</v>
      </c>
      <c r="AF31" s="59">
        <f>AC31*4+AD31*9</f>
        <v>167.89999999999998</v>
      </c>
      <c r="AG31" s="406"/>
      <c r="AH31" s="912"/>
      <c r="AI31" s="913">
        <v>6</v>
      </c>
      <c r="AJ31" s="914">
        <v>1.43</v>
      </c>
      <c r="AK31" s="915">
        <v>0.8</v>
      </c>
      <c r="AL31" s="80"/>
      <c r="AM31" s="2"/>
      <c r="AN31" s="2"/>
    </row>
    <row r="32" spans="2:42" ht="28.35" customHeight="1">
      <c r="B32" s="598" t="s">
        <v>7</v>
      </c>
      <c r="C32" s="1692"/>
      <c r="D32" s="665"/>
      <c r="E32" s="41"/>
      <c r="F32" s="610"/>
      <c r="G32" s="619"/>
      <c r="H32" s="391"/>
      <c r="I32" s="620"/>
      <c r="J32" s="669" t="s">
        <v>428</v>
      </c>
      <c r="K32" s="40"/>
      <c r="L32" s="610">
        <v>5</v>
      </c>
      <c r="M32" s="678" t="s">
        <v>18</v>
      </c>
      <c r="N32" s="321"/>
      <c r="O32" s="614"/>
      <c r="P32" s="609"/>
      <c r="Q32" s="41"/>
      <c r="R32" s="610"/>
      <c r="S32" s="676"/>
      <c r="T32" s="449"/>
      <c r="U32" s="677"/>
      <c r="V32" s="1669"/>
      <c r="W32" s="1011">
        <f>SUM(Z30*5)+(Z32*5)</f>
        <v>23.94</v>
      </c>
      <c r="X32" s="755" t="s">
        <v>203</v>
      </c>
      <c r="Y32" s="760" t="s">
        <v>206</v>
      </c>
      <c r="Z32" s="730">
        <v>2.4</v>
      </c>
      <c r="AA32" s="54" t="s">
        <v>61</v>
      </c>
      <c r="AB32" s="55">
        <v>1.5</v>
      </c>
      <c r="AC32" s="55">
        <f>AB32*1</f>
        <v>1.5</v>
      </c>
      <c r="AD32" s="55" t="s">
        <v>59</v>
      </c>
      <c r="AE32" s="55">
        <f>AB32*5</f>
        <v>7.5</v>
      </c>
      <c r="AF32" s="55">
        <f>AC32*4+AE32*4</f>
        <v>36</v>
      </c>
      <c r="AG32" s="34"/>
      <c r="AH32" s="912"/>
      <c r="AI32" s="919">
        <v>0.1</v>
      </c>
      <c r="AJ32" s="917">
        <v>0.56999999999999995</v>
      </c>
      <c r="AK32" s="918">
        <v>1</v>
      </c>
      <c r="AL32" s="80"/>
    </row>
    <row r="33" spans="2:38" ht="28.35" customHeight="1">
      <c r="B33" s="1696" t="s">
        <v>120</v>
      </c>
      <c r="C33" s="1692"/>
      <c r="D33" s="665"/>
      <c r="E33" s="41"/>
      <c r="F33" s="610"/>
      <c r="G33" s="619"/>
      <c r="H33" s="391"/>
      <c r="I33" s="620"/>
      <c r="J33" s="609" t="s">
        <v>429</v>
      </c>
      <c r="K33" s="40"/>
      <c r="L33" s="610"/>
      <c r="M33" s="618"/>
      <c r="N33" s="321"/>
      <c r="O33" s="614"/>
      <c r="P33" s="609"/>
      <c r="Q33" s="41"/>
      <c r="R33" s="610"/>
      <c r="S33" s="678"/>
      <c r="T33" s="324"/>
      <c r="U33" s="681"/>
      <c r="V33" s="1669"/>
      <c r="W33" s="758" t="s">
        <v>8</v>
      </c>
      <c r="X33" s="759"/>
      <c r="Y33" s="760" t="s">
        <v>207</v>
      </c>
      <c r="Z33" s="757">
        <v>0</v>
      </c>
      <c r="AA33" s="54" t="s">
        <v>64</v>
      </c>
      <c r="AB33" s="55">
        <v>2.5</v>
      </c>
      <c r="AC33" s="55"/>
      <c r="AD33" s="55">
        <f>AB33*5</f>
        <v>12.5</v>
      </c>
      <c r="AE33" s="55" t="s">
        <v>59</v>
      </c>
      <c r="AF33" s="55">
        <f>AD33*9</f>
        <v>112.5</v>
      </c>
      <c r="AG33" s="34"/>
      <c r="AH33" s="912"/>
      <c r="AI33" s="919">
        <v>0.47</v>
      </c>
      <c r="AJ33" s="917">
        <v>0.16</v>
      </c>
      <c r="AK33" s="918">
        <v>0.4</v>
      </c>
      <c r="AL33" s="80"/>
    </row>
    <row r="34" spans="2:38" ht="28.35" customHeight="1">
      <c r="B34" s="1697"/>
      <c r="C34" s="1693"/>
      <c r="D34" s="665"/>
      <c r="E34" s="41"/>
      <c r="F34" s="610"/>
      <c r="G34" s="619"/>
      <c r="H34" s="391"/>
      <c r="I34" s="620"/>
      <c r="J34" s="609"/>
      <c r="K34" s="41"/>
      <c r="L34" s="610"/>
      <c r="M34" s="618"/>
      <c r="N34" s="321"/>
      <c r="O34" s="614"/>
      <c r="P34" s="609"/>
      <c r="Q34" s="41"/>
      <c r="R34" s="610"/>
      <c r="S34" s="678"/>
      <c r="T34" s="324"/>
      <c r="U34" s="681"/>
      <c r="V34" s="1669"/>
      <c r="W34" s="1010">
        <f>SUM(Z29*2)+(Z30*7)</f>
        <v>29.856000000000002</v>
      </c>
      <c r="X34" s="755" t="s">
        <v>203</v>
      </c>
      <c r="Y34" s="761" t="s">
        <v>208</v>
      </c>
      <c r="Z34" s="757">
        <v>0</v>
      </c>
      <c r="AA34" s="54" t="s">
        <v>66</v>
      </c>
      <c r="AB34" s="55">
        <v>1</v>
      </c>
      <c r="AC34" s="54"/>
      <c r="AD34" s="54"/>
      <c r="AE34" s="54">
        <f>AB34*15</f>
        <v>15</v>
      </c>
      <c r="AF34" s="54"/>
      <c r="AG34" s="34"/>
      <c r="AH34" s="912"/>
      <c r="AI34" s="916"/>
      <c r="AJ34" s="917">
        <v>8.7999999999999995E-2</v>
      </c>
      <c r="AK34" s="918"/>
      <c r="AL34" s="80"/>
    </row>
    <row r="35" spans="2:38" ht="28.35" customHeight="1">
      <c r="B35" s="599" t="s">
        <v>121</v>
      </c>
      <c r="C35" s="234"/>
      <c r="D35" s="665"/>
      <c r="E35" s="41"/>
      <c r="F35" s="610"/>
      <c r="G35" s="609"/>
      <c r="H35" s="41"/>
      <c r="I35" s="610"/>
      <c r="J35" s="609"/>
      <c r="K35" s="41"/>
      <c r="L35" s="610"/>
      <c r="M35" s="609"/>
      <c r="N35" s="41"/>
      <c r="O35" s="610"/>
      <c r="P35" s="609"/>
      <c r="Q35" s="41"/>
      <c r="R35" s="610"/>
      <c r="S35" s="676"/>
      <c r="T35" s="325"/>
      <c r="U35" s="677"/>
      <c r="V35" s="1669"/>
      <c r="W35" s="758" t="s">
        <v>9</v>
      </c>
      <c r="X35" s="759"/>
      <c r="Y35" s="762"/>
      <c r="Z35" s="757"/>
      <c r="AA35" s="54"/>
      <c r="AB35" s="55"/>
      <c r="AC35" s="54">
        <f>SUM(AC30:AC34)</f>
        <v>29.599999999999998</v>
      </c>
      <c r="AD35" s="54">
        <f>SUM(AD30:AD34)</f>
        <v>24</v>
      </c>
      <c r="AE35" s="54">
        <f>SUM(AE30:AE34)</f>
        <v>112.5</v>
      </c>
      <c r="AF35" s="54">
        <f>AC35*4+AD35*9+AE35*4</f>
        <v>784.4</v>
      </c>
      <c r="AG35" s="34"/>
      <c r="AH35" s="912"/>
      <c r="AI35" s="919"/>
      <c r="AJ35" s="917">
        <v>0.14000000000000001</v>
      </c>
      <c r="AK35" s="918"/>
      <c r="AL35" s="80"/>
    </row>
    <row r="36" spans="2:38" ht="28.35" customHeight="1" thickBot="1">
      <c r="B36" s="600"/>
      <c r="C36" s="246"/>
      <c r="D36" s="213"/>
      <c r="E36" s="216"/>
      <c r="F36" s="214"/>
      <c r="G36" s="215"/>
      <c r="H36" s="216"/>
      <c r="I36" s="214"/>
      <c r="J36" s="215"/>
      <c r="K36" s="216"/>
      <c r="L36" s="214"/>
      <c r="M36" s="215"/>
      <c r="N36" s="216"/>
      <c r="O36" s="214"/>
      <c r="P36" s="215"/>
      <c r="Q36" s="216"/>
      <c r="R36" s="214"/>
      <c r="S36" s="215"/>
      <c r="T36" s="216"/>
      <c r="U36" s="214"/>
      <c r="V36" s="1695"/>
      <c r="W36" s="991">
        <f>SUM(W30+W34)*4+(W32*9)</f>
        <v>773.08400000000006</v>
      </c>
      <c r="X36" s="763" t="s">
        <v>209</v>
      </c>
      <c r="Y36" s="764"/>
      <c r="Z36" s="765"/>
      <c r="AA36" s="54"/>
      <c r="AB36" s="55"/>
      <c r="AC36" s="60">
        <f>AC35*4/AF35</f>
        <v>0.15094339622641509</v>
      </c>
      <c r="AD36" s="60">
        <f>AD35*9/AF35</f>
        <v>0.27536970933197347</v>
      </c>
      <c r="AE36" s="60">
        <f>AE35*4/AF35</f>
        <v>0.57368689444161147</v>
      </c>
      <c r="AF36" s="54"/>
      <c r="AG36" s="34"/>
      <c r="AH36" s="920" t="s">
        <v>401</v>
      </c>
      <c r="AI36" s="919">
        <f>SUM(AI31:AI35)</f>
        <v>6.5699999999999994</v>
      </c>
      <c r="AJ36" s="917">
        <f>SUM(AJ31:AJ35)</f>
        <v>2.3880000000000003</v>
      </c>
      <c r="AK36" s="918">
        <f>SUM(AK31:AK35)</f>
        <v>2.2000000000000002</v>
      </c>
      <c r="AL36" s="80"/>
    </row>
    <row r="37" spans="2:38" s="5" customFormat="1" ht="52.35" customHeight="1">
      <c r="B37" s="584">
        <v>12</v>
      </c>
      <c r="C37" s="1655"/>
      <c r="D37" s="546" t="str">
        <f>'12月菜單'!M43</f>
        <v>香Q米飯</v>
      </c>
      <c r="E37" s="547" t="s">
        <v>12</v>
      </c>
      <c r="F37" s="548"/>
      <c r="G37" s="546" t="str">
        <f>'12月菜單'!M44</f>
        <v>橙汁雞丁</v>
      </c>
      <c r="H37" s="547" t="s">
        <v>70</v>
      </c>
      <c r="I37" s="548"/>
      <c r="J37" s="546" t="str">
        <f>'12月菜單'!M45</f>
        <v>絞肉干丁(豆)</v>
      </c>
      <c r="K37" s="547" t="s">
        <v>70</v>
      </c>
      <c r="L37" s="548"/>
      <c r="M37" s="546" t="str">
        <f>'12月菜單'!M46</f>
        <v>什錦公仔麵</v>
      </c>
      <c r="N37" s="547" t="s">
        <v>14</v>
      </c>
      <c r="O37" s="548"/>
      <c r="P37" s="546" t="str">
        <f>'12月菜單'!M47</f>
        <v>深色蔬菜</v>
      </c>
      <c r="Q37" s="842" t="s">
        <v>148</v>
      </c>
      <c r="R37" s="548"/>
      <c r="S37" s="546" t="str">
        <f>'12月菜單'!M48</f>
        <v>什錦肉羹湯</v>
      </c>
      <c r="T37" s="547" t="s">
        <v>14</v>
      </c>
      <c r="U37" s="548"/>
      <c r="V37" s="1698"/>
      <c r="W37" s="723" t="s">
        <v>4</v>
      </c>
      <c r="X37" s="724"/>
      <c r="Y37" s="725" t="s">
        <v>202</v>
      </c>
      <c r="Z37" s="726">
        <f>AI45</f>
        <v>6.5</v>
      </c>
      <c r="AA37" s="194"/>
      <c r="AB37" s="195"/>
      <c r="AC37" s="194" t="s">
        <v>48</v>
      </c>
      <c r="AD37" s="194" t="s">
        <v>49</v>
      </c>
      <c r="AE37" s="194" t="s">
        <v>50</v>
      </c>
      <c r="AF37" s="194" t="s">
        <v>51</v>
      </c>
      <c r="AG37" s="196"/>
      <c r="AH37" s="912"/>
      <c r="AI37" s="925"/>
      <c r="AJ37" s="926"/>
      <c r="AK37" s="927"/>
      <c r="AL37" s="80"/>
    </row>
    <row r="38" spans="2:38" ht="28.35" customHeight="1">
      <c r="B38" s="582" t="s">
        <v>5</v>
      </c>
      <c r="C38" s="1639"/>
      <c r="D38" s="605" t="s">
        <v>153</v>
      </c>
      <c r="E38" s="320"/>
      <c r="F38" s="606">
        <v>120</v>
      </c>
      <c r="G38" s="609" t="s">
        <v>402</v>
      </c>
      <c r="H38" s="40"/>
      <c r="I38" s="610">
        <v>50</v>
      </c>
      <c r="J38" s="661" t="s">
        <v>197</v>
      </c>
      <c r="K38" s="320"/>
      <c r="L38" s="606">
        <v>15</v>
      </c>
      <c r="M38" s="607" t="s">
        <v>90</v>
      </c>
      <c r="N38" s="396"/>
      <c r="O38" s="604">
        <v>80</v>
      </c>
      <c r="P38" s="609" t="str">
        <f>P37</f>
        <v>深色蔬菜</v>
      </c>
      <c r="Q38" s="40"/>
      <c r="R38" s="612">
        <v>100</v>
      </c>
      <c r="S38" s="609" t="s">
        <v>90</v>
      </c>
      <c r="T38" s="880"/>
      <c r="U38" s="610">
        <v>50</v>
      </c>
      <c r="V38" s="1699"/>
      <c r="W38" s="1011">
        <f>SUM(Z37*15)+(Z39*5)+(Z41*15)</f>
        <v>109.75</v>
      </c>
      <c r="X38" s="728" t="s">
        <v>203</v>
      </c>
      <c r="Y38" s="729" t="s">
        <v>204</v>
      </c>
      <c r="Z38" s="992">
        <f>AJ45</f>
        <v>2.79</v>
      </c>
      <c r="AA38" s="197" t="s">
        <v>55</v>
      </c>
      <c r="AB38" s="195">
        <v>6</v>
      </c>
      <c r="AC38" s="195">
        <f>AB38*2</f>
        <v>12</v>
      </c>
      <c r="AD38" s="195"/>
      <c r="AE38" s="195">
        <f>AB38*15</f>
        <v>90</v>
      </c>
      <c r="AF38" s="195">
        <f>AC38*4+AE38*4</f>
        <v>408</v>
      </c>
      <c r="AG38" s="198"/>
      <c r="AH38" s="912"/>
      <c r="AI38" s="913" t="s">
        <v>398</v>
      </c>
      <c r="AJ38" s="914" t="s">
        <v>399</v>
      </c>
      <c r="AK38" s="915" t="s">
        <v>400</v>
      </c>
      <c r="AL38" s="172"/>
    </row>
    <row r="39" spans="2:38" ht="28.35" customHeight="1">
      <c r="B39" s="582">
        <v>22</v>
      </c>
      <c r="C39" s="1639"/>
      <c r="D39" s="605"/>
      <c r="E39" s="320"/>
      <c r="F39" s="606"/>
      <c r="G39" s="609" t="s">
        <v>18</v>
      </c>
      <c r="H39" s="40"/>
      <c r="I39" s="610"/>
      <c r="J39" s="661" t="s">
        <v>323</v>
      </c>
      <c r="K39" s="320" t="s">
        <v>249</v>
      </c>
      <c r="L39" s="606">
        <v>40</v>
      </c>
      <c r="M39" s="602" t="s">
        <v>56</v>
      </c>
      <c r="N39" s="63"/>
      <c r="O39" s="631">
        <v>10</v>
      </c>
      <c r="P39" s="609" t="s">
        <v>138</v>
      </c>
      <c r="Q39" s="40"/>
      <c r="R39" s="610"/>
      <c r="S39" s="661" t="s">
        <v>56</v>
      </c>
      <c r="T39" s="276"/>
      <c r="U39" s="668">
        <v>5</v>
      </c>
      <c r="V39" s="1699"/>
      <c r="W39" s="731" t="s">
        <v>6</v>
      </c>
      <c r="X39" s="732"/>
      <c r="Y39" s="733" t="s">
        <v>205</v>
      </c>
      <c r="Z39" s="992">
        <f>AK45</f>
        <v>2.4500000000000002</v>
      </c>
      <c r="AA39" s="199" t="s">
        <v>58</v>
      </c>
      <c r="AB39" s="195">
        <v>2.2999999999999998</v>
      </c>
      <c r="AC39" s="200">
        <f>AB39*7</f>
        <v>16.099999999999998</v>
      </c>
      <c r="AD39" s="195">
        <f>AB39*5</f>
        <v>11.5</v>
      </c>
      <c r="AE39" s="195" t="s">
        <v>59</v>
      </c>
      <c r="AF39" s="201">
        <f>AC39*4+AD39*9</f>
        <v>167.89999999999998</v>
      </c>
      <c r="AG39" s="198"/>
      <c r="AH39" s="912"/>
      <c r="AI39" s="913">
        <v>6</v>
      </c>
      <c r="AJ39" s="914">
        <v>1.66</v>
      </c>
      <c r="AK39" s="915">
        <v>0.9</v>
      </c>
      <c r="AL39" s="80"/>
    </row>
    <row r="40" spans="2:38" ht="28.35" customHeight="1">
      <c r="B40" s="582" t="s">
        <v>7</v>
      </c>
      <c r="C40" s="1639"/>
      <c r="D40" s="661"/>
      <c r="E40" s="276"/>
      <c r="F40" s="668"/>
      <c r="G40" s="635" t="s">
        <v>356</v>
      </c>
      <c r="H40" s="413"/>
      <c r="I40" s="606"/>
      <c r="J40" s="661" t="s">
        <v>94</v>
      </c>
      <c r="K40" s="320"/>
      <c r="L40" s="606"/>
      <c r="M40" s="602" t="s">
        <v>430</v>
      </c>
      <c r="N40" s="396"/>
      <c r="O40" s="604">
        <v>10</v>
      </c>
      <c r="P40" s="609"/>
      <c r="Q40" s="40"/>
      <c r="R40" s="610"/>
      <c r="S40" s="609" t="s">
        <v>185</v>
      </c>
      <c r="T40" s="40"/>
      <c r="U40" s="610">
        <v>5</v>
      </c>
      <c r="V40" s="1699"/>
      <c r="W40" s="1011">
        <f>SUM(Z38*5)+(Z40*5)</f>
        <v>23.95</v>
      </c>
      <c r="X40" s="728" t="s">
        <v>203</v>
      </c>
      <c r="Y40" s="733" t="s">
        <v>206</v>
      </c>
      <c r="Z40" s="730">
        <v>2</v>
      </c>
      <c r="AA40" s="194" t="s">
        <v>61</v>
      </c>
      <c r="AB40" s="195">
        <v>1.6</v>
      </c>
      <c r="AC40" s="195">
        <f>AB40*1</f>
        <v>1.6</v>
      </c>
      <c r="AD40" s="195" t="s">
        <v>59</v>
      </c>
      <c r="AE40" s="195">
        <f>AB40*5</f>
        <v>8</v>
      </c>
      <c r="AF40" s="195">
        <f>AC40*4+AE40*4</f>
        <v>38.4</v>
      </c>
      <c r="AG40" s="198"/>
      <c r="AH40" s="912"/>
      <c r="AI40" s="916">
        <v>0.5</v>
      </c>
      <c r="AJ40" s="917">
        <v>0.42</v>
      </c>
      <c r="AK40" s="918">
        <v>1</v>
      </c>
      <c r="AL40" s="80"/>
    </row>
    <row r="41" spans="2:38" ht="28.35" customHeight="1">
      <c r="B41" s="1660" t="s">
        <v>128</v>
      </c>
      <c r="C41" s="1639"/>
      <c r="D41" s="661"/>
      <c r="E41" s="276"/>
      <c r="F41" s="668"/>
      <c r="G41" s="605"/>
      <c r="H41" s="413"/>
      <c r="I41" s="606"/>
      <c r="J41" s="661"/>
      <c r="K41" s="254"/>
      <c r="L41" s="606"/>
      <c r="M41" s="602" t="s">
        <v>18</v>
      </c>
      <c r="N41" s="396"/>
      <c r="O41" s="604"/>
      <c r="P41" s="609"/>
      <c r="Q41" s="40"/>
      <c r="R41" s="610"/>
      <c r="S41" s="602"/>
      <c r="T41" s="63"/>
      <c r="U41" s="612"/>
      <c r="V41" s="1699"/>
      <c r="W41" s="731" t="s">
        <v>8</v>
      </c>
      <c r="X41" s="732"/>
      <c r="Y41" s="733" t="s">
        <v>207</v>
      </c>
      <c r="Z41" s="766">
        <v>0</v>
      </c>
      <c r="AA41" s="194" t="s">
        <v>64</v>
      </c>
      <c r="AB41" s="195">
        <v>2.5</v>
      </c>
      <c r="AC41" s="195"/>
      <c r="AD41" s="195">
        <f>AB41*5</f>
        <v>12.5</v>
      </c>
      <c r="AE41" s="195" t="s">
        <v>59</v>
      </c>
      <c r="AF41" s="195">
        <f>AD41*9</f>
        <v>112.5</v>
      </c>
      <c r="AG41" s="198"/>
      <c r="AH41" s="912"/>
      <c r="AI41" s="919"/>
      <c r="AJ41" s="917">
        <v>0.56999999999999995</v>
      </c>
      <c r="AK41" s="918">
        <v>0.55000000000000004</v>
      </c>
      <c r="AL41" s="80"/>
    </row>
    <row r="42" spans="2:38" ht="28.35" customHeight="1">
      <c r="B42" s="1660"/>
      <c r="C42" s="1639"/>
      <c r="D42" s="662"/>
      <c r="E42" s="254"/>
      <c r="F42" s="606"/>
      <c r="G42" s="635"/>
      <c r="H42" s="413"/>
      <c r="I42" s="606"/>
      <c r="J42" s="661"/>
      <c r="K42" s="254"/>
      <c r="L42" s="606"/>
      <c r="M42" s="602"/>
      <c r="N42" s="63"/>
      <c r="O42" s="604"/>
      <c r="P42" s="605"/>
      <c r="Q42" s="254"/>
      <c r="R42" s="606"/>
      <c r="S42" s="602"/>
      <c r="T42" s="63"/>
      <c r="U42" s="612"/>
      <c r="V42" s="1699"/>
      <c r="W42" s="1010">
        <f>SUM(Z37*2)+(Z38*7)</f>
        <v>32.53</v>
      </c>
      <c r="X42" s="728" t="s">
        <v>203</v>
      </c>
      <c r="Y42" s="735" t="s">
        <v>208</v>
      </c>
      <c r="Z42" s="766">
        <v>0</v>
      </c>
      <c r="AA42" s="194" t="s">
        <v>66</v>
      </c>
      <c r="AB42" s="195"/>
      <c r="AC42" s="194"/>
      <c r="AD42" s="194"/>
      <c r="AE42" s="194">
        <f>AB42*15</f>
        <v>0</v>
      </c>
      <c r="AF42" s="194"/>
      <c r="AG42" s="198"/>
      <c r="AH42" s="912"/>
      <c r="AI42" s="919"/>
      <c r="AJ42" s="917">
        <v>0.14000000000000001</v>
      </c>
      <c r="AK42" s="918"/>
      <c r="AL42" s="80"/>
    </row>
    <row r="43" spans="2:38" ht="28.35" customHeight="1">
      <c r="B43" s="583" t="s">
        <v>129</v>
      </c>
      <c r="C43" s="125"/>
      <c r="D43" s="253"/>
      <c r="E43" s="254"/>
      <c r="F43" s="251"/>
      <c r="G43" s="381"/>
      <c r="H43" s="41"/>
      <c r="I43" s="384"/>
      <c r="J43" s="381"/>
      <c r="K43" s="63"/>
      <c r="L43" s="128"/>
      <c r="M43" s="252"/>
      <c r="N43" s="254"/>
      <c r="O43" s="251"/>
      <c r="P43" s="252"/>
      <c r="Q43" s="254"/>
      <c r="R43" s="251"/>
      <c r="S43" s="231"/>
      <c r="T43" s="254"/>
      <c r="U43" s="232"/>
      <c r="V43" s="1699"/>
      <c r="W43" s="731" t="s">
        <v>9</v>
      </c>
      <c r="X43" s="732"/>
      <c r="Y43" s="737"/>
      <c r="Z43" s="766"/>
      <c r="AA43" s="194"/>
      <c r="AB43" s="195"/>
      <c r="AC43" s="194">
        <f>SUM(AC38:AC42)</f>
        <v>29.7</v>
      </c>
      <c r="AD43" s="194">
        <f>SUM(AD38:AD42)</f>
        <v>24</v>
      </c>
      <c r="AE43" s="194">
        <f>SUM(AE38:AE42)</f>
        <v>98</v>
      </c>
      <c r="AF43" s="194">
        <f>AC43*4+AD43*9+AE43*4</f>
        <v>726.8</v>
      </c>
      <c r="AG43" s="198"/>
      <c r="AH43" s="912"/>
      <c r="AI43" s="919"/>
      <c r="AJ43" s="917"/>
      <c r="AK43" s="918"/>
      <c r="AL43" s="80"/>
    </row>
    <row r="44" spans="2:38" ht="28.35" customHeight="1" thickBot="1">
      <c r="B44" s="585"/>
      <c r="C44" s="137"/>
      <c r="D44" s="255"/>
      <c r="E44" s="243"/>
      <c r="F44" s="256"/>
      <c r="G44" s="257"/>
      <c r="H44" s="243"/>
      <c r="I44" s="256"/>
      <c r="J44" s="257"/>
      <c r="K44" s="243"/>
      <c r="L44" s="256"/>
      <c r="M44" s="257"/>
      <c r="N44" s="243"/>
      <c r="O44" s="256"/>
      <c r="P44" s="257"/>
      <c r="Q44" s="243"/>
      <c r="R44" s="256"/>
      <c r="S44" s="257"/>
      <c r="T44" s="243"/>
      <c r="U44" s="256"/>
      <c r="V44" s="1700"/>
      <c r="W44" s="738">
        <f>SUM(W38+W42)*4+(W40*9)</f>
        <v>784.67</v>
      </c>
      <c r="X44" s="739" t="s">
        <v>209</v>
      </c>
      <c r="Y44" s="767"/>
      <c r="Z44" s="768"/>
      <c r="AA44" s="194"/>
      <c r="AB44" s="195"/>
      <c r="AC44" s="202">
        <f>AC43*4/AF43</f>
        <v>0.16345624656026417</v>
      </c>
      <c r="AD44" s="202">
        <f>AD43*9/AF43</f>
        <v>0.29719317556411667</v>
      </c>
      <c r="AE44" s="202">
        <f>AE43*4/AF43</f>
        <v>0.53935057787561924</v>
      </c>
      <c r="AF44" s="194"/>
      <c r="AG44" s="198"/>
      <c r="AH44" s="912"/>
      <c r="AI44" s="913"/>
      <c r="AJ44" s="914"/>
      <c r="AK44" s="915"/>
      <c r="AL44" s="80"/>
    </row>
    <row r="45" spans="2:38" ht="40.5" customHeight="1">
      <c r="B45" s="1650" t="s">
        <v>389</v>
      </c>
      <c r="C45" s="1651"/>
      <c r="D45" s="1651"/>
      <c r="E45" s="1651"/>
      <c r="F45" s="1651"/>
      <c r="G45" s="1651"/>
      <c r="H45" s="1651"/>
      <c r="I45" s="1651"/>
      <c r="J45" s="1651"/>
      <c r="K45" s="1651"/>
      <c r="L45" s="1651"/>
      <c r="M45" s="1651"/>
      <c r="N45" s="1651"/>
      <c r="O45" s="1651"/>
      <c r="P45" s="1651"/>
      <c r="Q45" s="1651"/>
      <c r="R45" s="1651"/>
      <c r="S45" s="1651"/>
      <c r="T45" s="1651"/>
      <c r="U45" s="1651"/>
      <c r="V45" s="1651"/>
      <c r="W45" s="1651"/>
      <c r="X45" s="1651"/>
      <c r="Y45" s="1651"/>
      <c r="Z45" s="6"/>
      <c r="AH45" s="920" t="s">
        <v>401</v>
      </c>
      <c r="AI45" s="913">
        <f>SUM(AI39:AI44)</f>
        <v>6.5</v>
      </c>
      <c r="AJ45" s="914">
        <f>SUM(AJ39:AJ44)</f>
        <v>2.79</v>
      </c>
      <c r="AK45" s="915">
        <f>SUM(AK39:AK44)</f>
        <v>2.4500000000000002</v>
      </c>
      <c r="AL45" s="80"/>
    </row>
    <row r="46" spans="2:38">
      <c r="B46" s="3"/>
      <c r="D46" s="1413"/>
      <c r="E46" s="1413"/>
      <c r="F46" s="1413"/>
      <c r="G46" s="1413"/>
      <c r="H46" s="180"/>
      <c r="I46" s="2"/>
      <c r="J46" s="2"/>
      <c r="K46" s="178"/>
      <c r="L46" s="2"/>
      <c r="N46" s="14"/>
      <c r="O46" s="2"/>
      <c r="Q46" s="14"/>
      <c r="R46" s="2"/>
      <c r="T46" s="182"/>
      <c r="U46" s="2"/>
      <c r="V46" s="15"/>
      <c r="Z46" s="17"/>
      <c r="AH46" s="80"/>
      <c r="AI46" s="80"/>
      <c r="AJ46" s="80"/>
      <c r="AK46" s="80"/>
      <c r="AL46" s="80"/>
    </row>
    <row r="47" spans="2:38">
      <c r="Z47" s="17"/>
    </row>
    <row r="48" spans="2:38">
      <c r="Z48" s="17"/>
    </row>
    <row r="49" spans="26:26">
      <c r="Z49" s="17"/>
    </row>
    <row r="50" spans="26:26">
      <c r="Z50" s="17"/>
    </row>
    <row r="51" spans="26:26">
      <c r="Z51" s="17"/>
    </row>
    <row r="52" spans="26:26">
      <c r="Z52" s="17"/>
    </row>
  </sheetData>
  <mergeCells count="22">
    <mergeCell ref="B1:Z1"/>
    <mergeCell ref="B2:G2"/>
    <mergeCell ref="C5:C10"/>
    <mergeCell ref="V5:V12"/>
    <mergeCell ref="B9:B10"/>
    <mergeCell ref="J23:J24"/>
    <mergeCell ref="D46:G46"/>
    <mergeCell ref="C21:C26"/>
    <mergeCell ref="B45:Y45"/>
    <mergeCell ref="B25:B26"/>
    <mergeCell ref="C29:C34"/>
    <mergeCell ref="X2:AB3"/>
    <mergeCell ref="C37:C42"/>
    <mergeCell ref="V29:V36"/>
    <mergeCell ref="B33:B34"/>
    <mergeCell ref="V37:V44"/>
    <mergeCell ref="B41:B42"/>
    <mergeCell ref="W4:X4"/>
    <mergeCell ref="V21:V28"/>
    <mergeCell ref="C13:C18"/>
    <mergeCell ref="B17:B18"/>
    <mergeCell ref="V13:V20"/>
  </mergeCells>
  <phoneticPr fontId="19" type="noConversion"/>
  <conditionalFormatting sqref="Q15:R17 Q1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23:R25 Q2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6" orientation="landscape" r:id="rId1"/>
  <rowBreaks count="1" manualBreakCount="1">
    <brk id="45" max="29" man="1"/>
  </rowBreaks>
  <colBreaks count="1" manualBreakCount="1">
    <brk id="26" max="4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M52"/>
  <sheetViews>
    <sheetView view="pageBreakPreview" topLeftCell="A17" zoomScale="60" zoomScaleNormal="60" workbookViewId="0">
      <selection activeCell="M10" sqref="M10"/>
    </sheetView>
  </sheetViews>
  <sheetFormatPr defaultRowHeight="25.5"/>
  <cols>
    <col min="1" max="1" width="1.875" style="204" customWidth="1"/>
    <col min="2" max="2" width="11" style="205" customWidth="1"/>
    <col min="3" max="3" width="1.5" style="204" hidden="1" customWidth="1"/>
    <col min="4" max="4" width="28.125" style="204" customWidth="1"/>
    <col min="5" max="5" width="5.625" style="187" customWidth="1"/>
    <col min="6" max="6" width="12.875" style="205" customWidth="1"/>
    <col min="7" max="7" width="32.875" style="204" customWidth="1"/>
    <col min="8" max="8" width="5.625" style="187" customWidth="1"/>
    <col min="9" max="9" width="12.875" style="204" customWidth="1"/>
    <col min="10" max="10" width="31.5" style="204" customWidth="1"/>
    <col min="11" max="11" width="5.625" style="187" customWidth="1"/>
    <col min="12" max="12" width="12.875" style="204" customWidth="1"/>
    <col min="13" max="13" width="34.875" style="204" customWidth="1"/>
    <col min="14" max="14" width="6.625" style="187" customWidth="1"/>
    <col min="15" max="15" width="12.875" style="204" customWidth="1"/>
    <col min="16" max="16" width="30.375" style="204" customWidth="1"/>
    <col min="17" max="17" width="5.625" style="187" customWidth="1"/>
    <col min="18" max="18" width="12.875" style="204" customWidth="1"/>
    <col min="19" max="19" width="33.5" style="204" customWidth="1"/>
    <col min="20" max="20" width="6.125" style="187" customWidth="1"/>
    <col min="21" max="21" width="12.875" style="204" customWidth="1"/>
    <col min="22" max="22" width="5.125" style="206" customWidth="1"/>
    <col min="23" max="23" width="12.125" style="30" customWidth="1"/>
    <col min="24" max="24" width="9.5" style="105" customWidth="1"/>
    <col min="25" max="25" width="13.875" style="26" customWidth="1"/>
    <col min="26" max="26" width="8.875" style="204" customWidth="1"/>
    <col min="27" max="27" width="6" style="203" hidden="1" customWidth="1"/>
    <col min="28" max="28" width="5.5" style="207" hidden="1" customWidth="1"/>
    <col min="29" max="29" width="7.875" style="203" hidden="1" customWidth="1"/>
    <col min="30" max="30" width="8" style="203" hidden="1" customWidth="1"/>
    <col min="31" max="31" width="7.875" style="203" hidden="1" customWidth="1"/>
    <col min="32" max="32" width="7.5" style="203" hidden="1" customWidth="1"/>
    <col min="33" max="33" width="9" style="204"/>
    <col min="34" max="37" width="0" style="204" hidden="1" customWidth="1"/>
    <col min="38" max="16384" width="9" style="204"/>
  </cols>
  <sheetData>
    <row r="1" spans="1:39" s="203" customFormat="1" ht="50.25">
      <c r="B1" s="1636" t="s">
        <v>339</v>
      </c>
      <c r="C1" s="1636"/>
      <c r="D1" s="1636"/>
      <c r="E1" s="1636"/>
      <c r="F1" s="1636"/>
      <c r="G1" s="1636"/>
      <c r="H1" s="1636"/>
      <c r="I1" s="1636"/>
      <c r="J1" s="1636"/>
      <c r="K1" s="1636"/>
      <c r="L1" s="1636"/>
      <c r="M1" s="1636"/>
      <c r="N1" s="1636"/>
      <c r="O1" s="1636"/>
      <c r="P1" s="1636"/>
      <c r="Q1" s="1636"/>
      <c r="R1" s="1636"/>
      <c r="S1" s="1636"/>
      <c r="T1" s="1636"/>
      <c r="U1" s="1636"/>
      <c r="V1" s="1636"/>
      <c r="W1" s="1636"/>
      <c r="X1" s="1636"/>
      <c r="Y1" s="275"/>
      <c r="Z1" s="81"/>
      <c r="AA1" s="78"/>
      <c r="AB1" s="79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</row>
    <row r="2" spans="1:39" s="203" customFormat="1" ht="19.350000000000001" customHeight="1">
      <c r="B2" s="1637"/>
      <c r="C2" s="1637"/>
      <c r="D2" s="1637"/>
      <c r="E2" s="1637"/>
      <c r="F2" s="1637"/>
      <c r="G2" s="1637"/>
      <c r="H2" s="31"/>
      <c r="I2" s="81"/>
      <c r="J2" s="81"/>
      <c r="K2" s="31"/>
      <c r="L2" s="81"/>
      <c r="M2" s="81"/>
      <c r="N2" s="31"/>
      <c r="O2" s="81"/>
      <c r="P2" s="81"/>
      <c r="Q2" s="31"/>
      <c r="R2" s="81"/>
      <c r="S2" s="81"/>
      <c r="T2" s="31"/>
      <c r="U2" s="81"/>
      <c r="V2" s="1635" t="s">
        <v>135</v>
      </c>
      <c r="W2" s="1635"/>
      <c r="X2" s="1635"/>
      <c r="Y2" s="1635"/>
      <c r="Z2" s="1635"/>
      <c r="AA2" s="78"/>
      <c r="AB2" s="79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</row>
    <row r="3" spans="1:39" s="203" customFormat="1" ht="30" customHeight="1" thickBot="1">
      <c r="B3" s="39" t="s">
        <v>17</v>
      </c>
      <c r="C3" s="39"/>
      <c r="D3" s="104"/>
      <c r="E3" s="95"/>
      <c r="F3" s="250"/>
      <c r="G3" s="81"/>
      <c r="H3" s="95"/>
      <c r="I3" s="81"/>
      <c r="J3" s="81"/>
      <c r="K3" s="95"/>
      <c r="L3" s="81"/>
      <c r="M3" s="81"/>
      <c r="N3" s="95"/>
      <c r="O3" s="81"/>
      <c r="P3" s="81"/>
      <c r="Q3" s="95"/>
      <c r="R3" s="81"/>
      <c r="S3" s="78"/>
      <c r="T3" s="95"/>
      <c r="U3" s="81"/>
      <c r="V3" s="1683"/>
      <c r="W3" s="1683"/>
      <c r="X3" s="1683"/>
      <c r="Y3" s="1683"/>
      <c r="Z3" s="1683"/>
      <c r="AA3" s="78"/>
      <c r="AB3" s="79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</row>
    <row r="4" spans="1:39" s="20" customFormat="1" ht="57.75" thickBot="1">
      <c r="A4" s="30"/>
      <c r="B4" s="955" t="s">
        <v>0</v>
      </c>
      <c r="C4" s="117" t="s">
        <v>1</v>
      </c>
      <c r="D4" s="956" t="s">
        <v>406</v>
      </c>
      <c r="E4" s="183" t="s">
        <v>16</v>
      </c>
      <c r="F4" s="136" t="s">
        <v>13</v>
      </c>
      <c r="G4" s="956" t="s">
        <v>405</v>
      </c>
      <c r="H4" s="183" t="s">
        <v>16</v>
      </c>
      <c r="I4" s="136" t="s">
        <v>13</v>
      </c>
      <c r="J4" s="956" t="s">
        <v>404</v>
      </c>
      <c r="K4" s="114" t="s">
        <v>16</v>
      </c>
      <c r="L4" s="136" t="s">
        <v>13</v>
      </c>
      <c r="M4" s="956" t="s">
        <v>404</v>
      </c>
      <c r="N4" s="114" t="s">
        <v>16</v>
      </c>
      <c r="O4" s="136" t="s">
        <v>13</v>
      </c>
      <c r="P4" s="956" t="s">
        <v>404</v>
      </c>
      <c r="Q4" s="114" t="s">
        <v>16</v>
      </c>
      <c r="R4" s="136" t="s">
        <v>13</v>
      </c>
      <c r="S4" s="957" t="s">
        <v>2</v>
      </c>
      <c r="T4" s="183" t="s">
        <v>16</v>
      </c>
      <c r="U4" s="135" t="s">
        <v>13</v>
      </c>
      <c r="V4" s="138" t="s">
        <v>16</v>
      </c>
      <c r="W4" s="1643" t="s">
        <v>34</v>
      </c>
      <c r="X4" s="1644"/>
      <c r="Y4" s="115" t="s">
        <v>10</v>
      </c>
      <c r="Z4" s="116" t="s">
        <v>11</v>
      </c>
      <c r="AA4" s="84"/>
      <c r="AB4" s="79"/>
      <c r="AC4" s="78"/>
      <c r="AD4" s="78"/>
      <c r="AE4" s="78"/>
      <c r="AF4" s="78"/>
      <c r="AG4" s="80"/>
      <c r="AH4" s="80"/>
      <c r="AI4" s="80"/>
      <c r="AJ4" s="80"/>
      <c r="AK4" s="80"/>
      <c r="AL4" s="80"/>
      <c r="AM4" s="80"/>
    </row>
    <row r="5" spans="1:39" s="21" customFormat="1" ht="52.35" customHeight="1">
      <c r="A5" s="30"/>
      <c r="B5" s="584">
        <v>12</v>
      </c>
      <c r="C5" s="1655"/>
      <c r="D5" s="769" t="str">
        <f>'12月菜單'!A55</f>
        <v>香Q米飯</v>
      </c>
      <c r="E5" s="842" t="s">
        <v>12</v>
      </c>
      <c r="F5" s="770"/>
      <c r="G5" s="769" t="str">
        <f>'12月菜單'!A56</f>
        <v>京都肉排</v>
      </c>
      <c r="H5" s="842" t="s">
        <v>140</v>
      </c>
      <c r="I5" s="770"/>
      <c r="J5" s="769" t="str">
        <f>'12月菜單'!A57</f>
        <v>紅茄燴蛋</v>
      </c>
      <c r="K5" s="842" t="s">
        <v>70</v>
      </c>
      <c r="L5" s="770"/>
      <c r="M5" s="769" t="str">
        <f>'12月菜單'!A58</f>
        <v>開陽蒲瓜</v>
      </c>
      <c r="N5" s="842" t="s">
        <v>70</v>
      </c>
      <c r="O5" s="770"/>
      <c r="P5" s="769" t="str">
        <f>'12月菜單'!A59</f>
        <v>深色蔬菜</v>
      </c>
      <c r="Q5" s="842" t="s">
        <v>148</v>
      </c>
      <c r="R5" s="770"/>
      <c r="S5" s="769" t="str">
        <f>'12月菜單'!A60</f>
        <v>海芽蛋花湯</v>
      </c>
      <c r="T5" s="842" t="s">
        <v>14</v>
      </c>
      <c r="U5" s="770"/>
      <c r="V5" s="1645"/>
      <c r="W5" s="682" t="s">
        <v>4</v>
      </c>
      <c r="X5" s="683"/>
      <c r="Y5" s="684" t="s">
        <v>47</v>
      </c>
      <c r="Z5" s="685">
        <f>AI12</f>
        <v>6</v>
      </c>
      <c r="AA5" s="106"/>
      <c r="AB5" s="107"/>
      <c r="AC5" s="106" t="s">
        <v>48</v>
      </c>
      <c r="AD5" s="106" t="s">
        <v>49</v>
      </c>
      <c r="AE5" s="106" t="s">
        <v>50</v>
      </c>
      <c r="AF5" s="106" t="s">
        <v>51</v>
      </c>
      <c r="AG5" s="113"/>
      <c r="AH5" s="912"/>
      <c r="AI5" s="913" t="s">
        <v>398</v>
      </c>
      <c r="AJ5" s="914" t="s">
        <v>399</v>
      </c>
      <c r="AK5" s="915" t="s">
        <v>400</v>
      </c>
      <c r="AL5" s="80"/>
      <c r="AM5" s="80"/>
    </row>
    <row r="6" spans="1:39" ht="28.35" customHeight="1">
      <c r="A6" s="30"/>
      <c r="B6" s="582" t="s">
        <v>5</v>
      </c>
      <c r="C6" s="1639"/>
      <c r="D6" s="602" t="s">
        <v>153</v>
      </c>
      <c r="E6" s="396"/>
      <c r="F6" s="604">
        <v>120</v>
      </c>
      <c r="G6" s="605" t="s">
        <v>419</v>
      </c>
      <c r="H6" s="320"/>
      <c r="I6" s="606">
        <v>60</v>
      </c>
      <c r="J6" s="607" t="s">
        <v>357</v>
      </c>
      <c r="K6" s="390"/>
      <c r="L6" s="608">
        <v>60</v>
      </c>
      <c r="M6" s="661" t="s">
        <v>476</v>
      </c>
      <c r="N6" s="40"/>
      <c r="O6" s="610">
        <v>60</v>
      </c>
      <c r="P6" s="611" t="str">
        <f>P5</f>
        <v>深色蔬菜</v>
      </c>
      <c r="Q6" s="396"/>
      <c r="R6" s="612">
        <v>100</v>
      </c>
      <c r="S6" s="609" t="s">
        <v>365</v>
      </c>
      <c r="T6" s="880"/>
      <c r="U6" s="610">
        <v>40</v>
      </c>
      <c r="V6" s="1646"/>
      <c r="W6" s="686">
        <f>SUM(Z5*15)+(Z7*5)+(Z9*15)</f>
        <v>103</v>
      </c>
      <c r="X6" s="687" t="s">
        <v>19</v>
      </c>
      <c r="Y6" s="688" t="s">
        <v>54</v>
      </c>
      <c r="Z6" s="993">
        <f>AJ12</f>
        <v>2.4300000000000002</v>
      </c>
      <c r="AA6" s="108" t="s">
        <v>55</v>
      </c>
      <c r="AB6" s="107">
        <v>6</v>
      </c>
      <c r="AC6" s="107">
        <f>AB6*2</f>
        <v>12</v>
      </c>
      <c r="AD6" s="107"/>
      <c r="AE6" s="107">
        <f>AB6*15</f>
        <v>90</v>
      </c>
      <c r="AF6" s="107">
        <f>AC6*4+AE6*4</f>
        <v>408</v>
      </c>
      <c r="AG6" s="113"/>
      <c r="AH6" s="912"/>
      <c r="AI6" s="913">
        <v>6</v>
      </c>
      <c r="AJ6" s="914">
        <v>1.71</v>
      </c>
      <c r="AK6" s="915">
        <v>0.6</v>
      </c>
      <c r="AL6" s="80"/>
      <c r="AM6" s="80"/>
    </row>
    <row r="7" spans="1:39" ht="28.35" customHeight="1">
      <c r="A7" s="30"/>
      <c r="B7" s="582">
        <v>25</v>
      </c>
      <c r="C7" s="1639"/>
      <c r="D7" s="602"/>
      <c r="E7" s="396"/>
      <c r="F7" s="613"/>
      <c r="G7" s="605" t="s">
        <v>155</v>
      </c>
      <c r="H7" s="320"/>
      <c r="I7" s="606"/>
      <c r="J7" s="611" t="s">
        <v>408</v>
      </c>
      <c r="K7" s="395"/>
      <c r="L7" s="614">
        <v>30</v>
      </c>
      <c r="M7" s="615" t="s">
        <v>18</v>
      </c>
      <c r="N7" s="41"/>
      <c r="O7" s="610"/>
      <c r="P7" s="611" t="s">
        <v>138</v>
      </c>
      <c r="Q7" s="63"/>
      <c r="R7" s="612"/>
      <c r="S7" s="609" t="s">
        <v>408</v>
      </c>
      <c r="T7" s="40"/>
      <c r="U7" s="610">
        <v>10</v>
      </c>
      <c r="V7" s="1646"/>
      <c r="W7" s="690" t="s">
        <v>6</v>
      </c>
      <c r="X7" s="691"/>
      <c r="Y7" s="692" t="s">
        <v>57</v>
      </c>
      <c r="Z7" s="689">
        <f>AK12</f>
        <v>2.6</v>
      </c>
      <c r="AA7" s="109" t="s">
        <v>58</v>
      </c>
      <c r="AB7" s="107">
        <v>2</v>
      </c>
      <c r="AC7" s="110">
        <f>AB7*7</f>
        <v>14</v>
      </c>
      <c r="AD7" s="107">
        <f>AB7*5</f>
        <v>10</v>
      </c>
      <c r="AE7" s="107" t="s">
        <v>59</v>
      </c>
      <c r="AF7" s="111">
        <f>AC7*4+AD7*9</f>
        <v>146</v>
      </c>
      <c r="AG7" s="113"/>
      <c r="AH7" s="912"/>
      <c r="AI7" s="916"/>
      <c r="AJ7" s="917">
        <v>0.54</v>
      </c>
      <c r="AK7" s="918">
        <v>0.6</v>
      </c>
      <c r="AL7" s="80"/>
      <c r="AM7" s="80"/>
    </row>
    <row r="8" spans="1:39" ht="28.35" customHeight="1">
      <c r="A8" s="30"/>
      <c r="B8" s="582" t="s">
        <v>7</v>
      </c>
      <c r="C8" s="1639"/>
      <c r="D8" s="602"/>
      <c r="E8" s="396"/>
      <c r="F8" s="613"/>
      <c r="G8" s="605"/>
      <c r="H8" s="413"/>
      <c r="I8" s="606"/>
      <c r="J8" s="618" t="s">
        <v>350</v>
      </c>
      <c r="K8" s="393"/>
      <c r="L8" s="614"/>
      <c r="M8" s="609" t="s">
        <v>431</v>
      </c>
      <c r="N8" s="41"/>
      <c r="O8" s="610"/>
      <c r="P8" s="611"/>
      <c r="Q8" s="63"/>
      <c r="R8" s="612"/>
      <c r="S8" s="609" t="s">
        <v>366</v>
      </c>
      <c r="T8" s="40"/>
      <c r="U8" s="610"/>
      <c r="V8" s="1646"/>
      <c r="W8" s="1008">
        <f>SUM(Z6*5)+(Z8*5)</f>
        <v>26.15</v>
      </c>
      <c r="X8" s="687" t="s">
        <v>19</v>
      </c>
      <c r="Y8" s="692" t="s">
        <v>60</v>
      </c>
      <c r="Z8" s="689">
        <v>2.8</v>
      </c>
      <c r="AA8" s="106" t="s">
        <v>61</v>
      </c>
      <c r="AB8" s="107">
        <v>1.8</v>
      </c>
      <c r="AC8" s="107">
        <f>AB8*1</f>
        <v>1.8</v>
      </c>
      <c r="AD8" s="107" t="s">
        <v>59</v>
      </c>
      <c r="AE8" s="107">
        <f>AB8*5</f>
        <v>9</v>
      </c>
      <c r="AF8" s="107">
        <f>AC8*4+AE8*4</f>
        <v>43.2</v>
      </c>
      <c r="AG8" s="113"/>
      <c r="AH8" s="912"/>
      <c r="AI8" s="919"/>
      <c r="AJ8" s="917">
        <v>0.18</v>
      </c>
      <c r="AK8" s="918">
        <v>1</v>
      </c>
      <c r="AL8" s="80"/>
      <c r="AM8" s="80"/>
    </row>
    <row r="9" spans="1:39" ht="28.35" customHeight="1">
      <c r="A9" s="30"/>
      <c r="B9" s="1660" t="s">
        <v>62</v>
      </c>
      <c r="C9" s="1639"/>
      <c r="D9" s="602"/>
      <c r="E9" s="396"/>
      <c r="F9" s="613"/>
      <c r="G9" s="619"/>
      <c r="H9" s="391"/>
      <c r="I9" s="620"/>
      <c r="J9" s="618"/>
      <c r="K9" s="393"/>
      <c r="L9" s="614"/>
      <c r="M9" s="609"/>
      <c r="N9" s="41"/>
      <c r="O9" s="610"/>
      <c r="P9" s="611"/>
      <c r="Q9" s="396"/>
      <c r="R9" s="612"/>
      <c r="S9" s="609"/>
      <c r="T9" s="41"/>
      <c r="U9" s="610"/>
      <c r="V9" s="1646"/>
      <c r="W9" s="690" t="s">
        <v>8</v>
      </c>
      <c r="X9" s="691"/>
      <c r="Y9" s="692" t="s">
        <v>63</v>
      </c>
      <c r="Z9" s="689">
        <v>0</v>
      </c>
      <c r="AA9" s="106" t="s">
        <v>64</v>
      </c>
      <c r="AB9" s="107">
        <v>2.5</v>
      </c>
      <c r="AC9" s="107"/>
      <c r="AD9" s="107">
        <f>AB9*5</f>
        <v>12.5</v>
      </c>
      <c r="AE9" s="107" t="s">
        <v>59</v>
      </c>
      <c r="AF9" s="107">
        <f>AD9*9</f>
        <v>112.5</v>
      </c>
      <c r="AG9" s="113"/>
      <c r="AH9" s="912"/>
      <c r="AI9" s="919"/>
      <c r="AJ9" s="917"/>
      <c r="AK9" s="918">
        <v>0.4</v>
      </c>
      <c r="AL9" s="80"/>
      <c r="AM9" s="80"/>
    </row>
    <row r="10" spans="1:39" ht="28.35" customHeight="1">
      <c r="A10" s="30"/>
      <c r="B10" s="1660"/>
      <c r="C10" s="1639"/>
      <c r="D10" s="129"/>
      <c r="E10" s="63"/>
      <c r="F10" s="422"/>
      <c r="G10" s="148"/>
      <c r="H10" s="391"/>
      <c r="I10" s="147"/>
      <c r="J10" s="231"/>
      <c r="K10" s="321"/>
      <c r="L10" s="318"/>
      <c r="M10" s="381"/>
      <c r="N10" s="41"/>
      <c r="O10" s="384"/>
      <c r="P10" s="127"/>
      <c r="Q10" s="63"/>
      <c r="R10" s="128"/>
      <c r="S10" s="442"/>
      <c r="T10" s="872"/>
      <c r="U10" s="128"/>
      <c r="V10" s="1646"/>
      <c r="W10" s="1013">
        <f>SUM(Z5*2)+(Z6*7)</f>
        <v>29.01</v>
      </c>
      <c r="X10" s="687" t="s">
        <v>19</v>
      </c>
      <c r="Y10" s="694" t="s">
        <v>65</v>
      </c>
      <c r="Z10" s="689">
        <v>0</v>
      </c>
      <c r="AA10" s="106" t="s">
        <v>66</v>
      </c>
      <c r="AB10" s="107">
        <v>1</v>
      </c>
      <c r="AC10" s="106"/>
      <c r="AD10" s="106"/>
      <c r="AE10" s="106">
        <f>AB10*15</f>
        <v>15</v>
      </c>
      <c r="AF10" s="106"/>
      <c r="AG10" s="113"/>
      <c r="AH10" s="912"/>
      <c r="AI10" s="919"/>
      <c r="AJ10" s="917"/>
      <c r="AK10" s="918"/>
      <c r="AL10" s="80"/>
      <c r="AM10" s="80"/>
    </row>
    <row r="11" spans="1:39" ht="28.35" customHeight="1">
      <c r="A11" s="30"/>
      <c r="B11" s="583" t="s">
        <v>67</v>
      </c>
      <c r="C11" s="125"/>
      <c r="D11" s="129"/>
      <c r="E11" s="63"/>
      <c r="F11" s="422"/>
      <c r="G11" s="148"/>
      <c r="H11" s="391"/>
      <c r="I11" s="147"/>
      <c r="J11" s="130"/>
      <c r="K11" s="63"/>
      <c r="L11" s="131"/>
      <c r="M11" s="127"/>
      <c r="N11" s="63"/>
      <c r="O11" s="128"/>
      <c r="P11" s="127"/>
      <c r="Q11" s="63"/>
      <c r="R11" s="128"/>
      <c r="S11" s="130"/>
      <c r="T11" s="62"/>
      <c r="U11" s="128"/>
      <c r="V11" s="1646"/>
      <c r="W11" s="690" t="s">
        <v>9</v>
      </c>
      <c r="X11" s="691"/>
      <c r="Y11" s="695"/>
      <c r="Z11" s="689"/>
      <c r="AA11" s="106"/>
      <c r="AB11" s="107"/>
      <c r="AC11" s="106">
        <f>SUM(AC6:AC10)</f>
        <v>27.8</v>
      </c>
      <c r="AD11" s="106">
        <f>SUM(AD6:AD10)</f>
        <v>22.5</v>
      </c>
      <c r="AE11" s="106">
        <f>SUM(AE6:AE10)</f>
        <v>114</v>
      </c>
      <c r="AF11" s="106">
        <f>AC11*4+AD11*9+AE11*4</f>
        <v>769.7</v>
      </c>
      <c r="AG11" s="113"/>
      <c r="AH11" s="912"/>
      <c r="AI11" s="913"/>
      <c r="AJ11" s="914"/>
      <c r="AK11" s="915"/>
      <c r="AL11" s="80"/>
      <c r="AM11" s="80"/>
    </row>
    <row r="12" spans="1:39" ht="28.35" customHeight="1" thickBot="1">
      <c r="A12" s="30"/>
      <c r="B12" s="585"/>
      <c r="C12" s="137"/>
      <c r="D12" s="132"/>
      <c r="E12" s="238"/>
      <c r="F12" s="423"/>
      <c r="G12" s="134"/>
      <c r="H12" s="238"/>
      <c r="I12" s="133"/>
      <c r="J12" s="134"/>
      <c r="K12" s="238"/>
      <c r="L12" s="133"/>
      <c r="M12" s="134"/>
      <c r="N12" s="238"/>
      <c r="O12" s="133"/>
      <c r="P12" s="134"/>
      <c r="Q12" s="238"/>
      <c r="R12" s="133"/>
      <c r="S12" s="134"/>
      <c r="T12" s="238"/>
      <c r="U12" s="133"/>
      <c r="V12" s="1647"/>
      <c r="W12" s="1012">
        <f>SUM(W6+W10)*4+(W8*9)</f>
        <v>763.39</v>
      </c>
      <c r="X12" s="697" t="s">
        <v>68</v>
      </c>
      <c r="Y12" s="698"/>
      <c r="Z12" s="699"/>
      <c r="AA12" s="106"/>
      <c r="AB12" s="107"/>
      <c r="AC12" s="112">
        <f>AC11*4/AF11</f>
        <v>0.14447187215798363</v>
      </c>
      <c r="AD12" s="112">
        <f>AD11*9/AF11</f>
        <v>0.26308951539560865</v>
      </c>
      <c r="AE12" s="112">
        <f>AE11*4/AF11</f>
        <v>0.59243861244640761</v>
      </c>
      <c r="AF12" s="106"/>
      <c r="AG12" s="113"/>
      <c r="AH12" s="920" t="s">
        <v>401</v>
      </c>
      <c r="AI12" s="913">
        <f>SUM(AI6:AI11)</f>
        <v>6</v>
      </c>
      <c r="AJ12" s="914">
        <f>SUM(AJ6:AJ11)</f>
        <v>2.4300000000000002</v>
      </c>
      <c r="AK12" s="915">
        <f>SUM(AK6:AK11)</f>
        <v>2.6</v>
      </c>
      <c r="AL12" s="80"/>
      <c r="AM12" s="80"/>
    </row>
    <row r="13" spans="1:39" s="169" customFormat="1" ht="52.35" customHeight="1">
      <c r="B13" s="584">
        <v>12</v>
      </c>
      <c r="C13" s="1655"/>
      <c r="D13" s="769" t="str">
        <f>'12月菜單'!D55</f>
        <v>小 米 飯</v>
      </c>
      <c r="E13" s="842" t="s">
        <v>12</v>
      </c>
      <c r="F13" s="770"/>
      <c r="G13" s="769" t="str">
        <f>'12月菜單'!D56</f>
        <v>＊椒鹽雞塊(炸)+抄手餛飩(加)</v>
      </c>
      <c r="H13" s="842" t="s">
        <v>76</v>
      </c>
      <c r="I13" s="770"/>
      <c r="J13" s="769" t="str">
        <f>'12月菜單'!D57</f>
        <v>彩繪肉絲(醃)</v>
      </c>
      <c r="K13" s="842" t="s">
        <v>14</v>
      </c>
      <c r="L13" s="770"/>
      <c r="M13" s="769" t="str">
        <f>'12月菜單'!D58</f>
        <v>五味干片(豆)</v>
      </c>
      <c r="N13" s="842" t="s">
        <v>14</v>
      </c>
      <c r="O13" s="770"/>
      <c r="P13" s="769" t="str">
        <f>'12月菜單'!D59</f>
        <v>深色蔬菜</v>
      </c>
      <c r="Q13" s="842" t="s">
        <v>148</v>
      </c>
      <c r="R13" s="770"/>
      <c r="S13" s="769" t="str">
        <f>'12月菜單'!D60</f>
        <v>鮮味雞湯</v>
      </c>
      <c r="T13" s="842" t="s">
        <v>14</v>
      </c>
      <c r="U13" s="770"/>
      <c r="V13" s="1702"/>
      <c r="W13" s="682" t="s">
        <v>4</v>
      </c>
      <c r="X13" s="683"/>
      <c r="Y13" s="684" t="s">
        <v>47</v>
      </c>
      <c r="Z13" s="994">
        <f>AI20</f>
        <v>6.28</v>
      </c>
      <c r="AA13" s="78"/>
      <c r="AB13" s="79"/>
      <c r="AC13" s="78" t="s">
        <v>48</v>
      </c>
      <c r="AD13" s="78" t="s">
        <v>49</v>
      </c>
      <c r="AE13" s="78" t="s">
        <v>50</v>
      </c>
      <c r="AF13" s="78" t="s">
        <v>51</v>
      </c>
      <c r="AG13" s="80"/>
      <c r="AH13" s="912"/>
      <c r="AI13" s="921"/>
      <c r="AJ13" s="922"/>
      <c r="AK13" s="923"/>
      <c r="AL13" s="80"/>
      <c r="AM13" s="172"/>
    </row>
    <row r="14" spans="1:39" ht="28.35" customHeight="1">
      <c r="A14" s="30"/>
      <c r="B14" s="582" t="s">
        <v>5</v>
      </c>
      <c r="C14" s="1639"/>
      <c r="D14" s="607" t="s">
        <v>153</v>
      </c>
      <c r="E14" s="855"/>
      <c r="F14" s="621">
        <v>80</v>
      </c>
      <c r="G14" s="607" t="s">
        <v>432</v>
      </c>
      <c r="H14" s="855"/>
      <c r="I14" s="621">
        <v>50</v>
      </c>
      <c r="J14" s="607" t="s">
        <v>157</v>
      </c>
      <c r="K14" s="855" t="s">
        <v>253</v>
      </c>
      <c r="L14" s="621">
        <v>40</v>
      </c>
      <c r="M14" s="607" t="s">
        <v>337</v>
      </c>
      <c r="N14" s="855" t="s">
        <v>248</v>
      </c>
      <c r="O14" s="621">
        <v>40</v>
      </c>
      <c r="P14" s="611" t="str">
        <f>P13</f>
        <v>深色蔬菜</v>
      </c>
      <c r="Q14" s="396"/>
      <c r="R14" s="612">
        <v>100</v>
      </c>
      <c r="S14" s="607" t="s">
        <v>320</v>
      </c>
      <c r="T14" s="855"/>
      <c r="U14" s="621">
        <v>50</v>
      </c>
      <c r="V14" s="1703"/>
      <c r="W14" s="686">
        <f>SUM(Z13*15)+(Z15*5)+(Z17*15)</f>
        <v>104.2</v>
      </c>
      <c r="X14" s="687" t="s">
        <v>19</v>
      </c>
      <c r="Y14" s="700" t="s">
        <v>54</v>
      </c>
      <c r="Z14" s="993">
        <f>AJ20</f>
        <v>2.88</v>
      </c>
      <c r="AA14" s="84" t="s">
        <v>55</v>
      </c>
      <c r="AB14" s="79">
        <v>6.2</v>
      </c>
      <c r="AC14" s="79">
        <f>AB14*2</f>
        <v>12.4</v>
      </c>
      <c r="AD14" s="79"/>
      <c r="AE14" s="79">
        <f>AB14*15</f>
        <v>93</v>
      </c>
      <c r="AF14" s="79">
        <f>AC14*4+AE14*4</f>
        <v>421.6</v>
      </c>
      <c r="AG14" s="80"/>
      <c r="AH14" s="912"/>
      <c r="AI14" s="913" t="s">
        <v>398</v>
      </c>
      <c r="AJ14" s="914" t="s">
        <v>399</v>
      </c>
      <c r="AK14" s="915" t="s">
        <v>400</v>
      </c>
      <c r="AL14" s="172"/>
      <c r="AM14" s="80"/>
    </row>
    <row r="15" spans="1:39" ht="28.35" customHeight="1">
      <c r="A15" s="30"/>
      <c r="B15" s="582">
        <v>26</v>
      </c>
      <c r="C15" s="1639"/>
      <c r="D15" s="607" t="s">
        <v>183</v>
      </c>
      <c r="E15" s="855"/>
      <c r="F15" s="621">
        <v>40</v>
      </c>
      <c r="G15" s="607" t="s">
        <v>155</v>
      </c>
      <c r="H15" s="855"/>
      <c r="I15" s="621"/>
      <c r="J15" s="607" t="s">
        <v>159</v>
      </c>
      <c r="K15" s="855"/>
      <c r="L15" s="621">
        <v>10</v>
      </c>
      <c r="M15" s="607" t="s">
        <v>415</v>
      </c>
      <c r="N15" s="855"/>
      <c r="O15" s="621"/>
      <c r="P15" s="611" t="s">
        <v>138</v>
      </c>
      <c r="Q15" s="63"/>
      <c r="R15" s="612"/>
      <c r="S15" s="607" t="s">
        <v>435</v>
      </c>
      <c r="T15" s="855"/>
      <c r="U15" s="621">
        <v>6</v>
      </c>
      <c r="V15" s="1703"/>
      <c r="W15" s="690" t="s">
        <v>6</v>
      </c>
      <c r="X15" s="691"/>
      <c r="Y15" s="701" t="s">
        <v>57</v>
      </c>
      <c r="Z15" s="689">
        <f>AK20</f>
        <v>2</v>
      </c>
      <c r="AA15" s="85" t="s">
        <v>58</v>
      </c>
      <c r="AB15" s="79">
        <v>2</v>
      </c>
      <c r="AC15" s="86">
        <f>AB15*7</f>
        <v>14</v>
      </c>
      <c r="AD15" s="79">
        <f>AB15*5</f>
        <v>10</v>
      </c>
      <c r="AE15" s="79" t="s">
        <v>59</v>
      </c>
      <c r="AF15" s="87">
        <f>AC15*4+AD15*9</f>
        <v>146</v>
      </c>
      <c r="AG15" s="80"/>
      <c r="AH15" s="912"/>
      <c r="AI15" s="913">
        <v>6</v>
      </c>
      <c r="AJ15" s="914">
        <v>1.66</v>
      </c>
      <c r="AK15" s="915">
        <v>0.5</v>
      </c>
      <c r="AL15" s="80"/>
      <c r="AM15" s="80"/>
    </row>
    <row r="16" spans="1:39" ht="28.35" customHeight="1">
      <c r="A16" s="30"/>
      <c r="B16" s="582" t="s">
        <v>7</v>
      </c>
      <c r="C16" s="1639"/>
      <c r="D16" s="622"/>
      <c r="E16" s="846"/>
      <c r="F16" s="624"/>
      <c r="G16" s="607" t="s">
        <v>420</v>
      </c>
      <c r="H16" s="846"/>
      <c r="I16" s="621"/>
      <c r="J16" s="968" t="s">
        <v>434</v>
      </c>
      <c r="K16" s="846"/>
      <c r="L16" s="621">
        <v>6</v>
      </c>
      <c r="M16" s="607" t="s">
        <v>18</v>
      </c>
      <c r="N16" s="855"/>
      <c r="O16" s="621"/>
      <c r="P16" s="611"/>
      <c r="Q16" s="63"/>
      <c r="R16" s="612"/>
      <c r="S16" s="607" t="s">
        <v>190</v>
      </c>
      <c r="T16" s="846"/>
      <c r="U16" s="621"/>
      <c r="V16" s="1703"/>
      <c r="W16" s="686">
        <f>SUM(Z14*5)+(Z16*5)</f>
        <v>24.4</v>
      </c>
      <c r="X16" s="687" t="s">
        <v>19</v>
      </c>
      <c r="Y16" s="701" t="s">
        <v>60</v>
      </c>
      <c r="Z16" s="689">
        <v>2</v>
      </c>
      <c r="AA16" s="78" t="s">
        <v>61</v>
      </c>
      <c r="AB16" s="79">
        <v>1.6</v>
      </c>
      <c r="AC16" s="79">
        <f>AB16*1</f>
        <v>1.6</v>
      </c>
      <c r="AD16" s="79" t="s">
        <v>59</v>
      </c>
      <c r="AE16" s="79">
        <f>AB16*5</f>
        <v>8</v>
      </c>
      <c r="AF16" s="79">
        <f>AC16*4+AE16*4</f>
        <v>38.4</v>
      </c>
      <c r="AG16" s="80"/>
      <c r="AH16" s="912"/>
      <c r="AI16" s="919">
        <v>0.28000000000000003</v>
      </c>
      <c r="AJ16" s="917">
        <v>0.28000000000000003</v>
      </c>
      <c r="AK16" s="918">
        <v>1</v>
      </c>
      <c r="AL16" s="80"/>
      <c r="AM16" s="80"/>
    </row>
    <row r="17" spans="1:39" ht="28.35" customHeight="1">
      <c r="A17" s="30"/>
      <c r="B17" s="1660" t="s">
        <v>69</v>
      </c>
      <c r="C17" s="1639"/>
      <c r="D17" s="622"/>
      <c r="E17" s="846"/>
      <c r="F17" s="624"/>
      <c r="G17" s="607"/>
      <c r="H17" s="846"/>
      <c r="I17" s="621"/>
      <c r="J17" s="607" t="s">
        <v>18</v>
      </c>
      <c r="K17" s="846"/>
      <c r="L17" s="621"/>
      <c r="M17" s="607"/>
      <c r="N17" s="846"/>
      <c r="O17" s="621"/>
      <c r="P17" s="607"/>
      <c r="Q17" s="846"/>
      <c r="R17" s="621"/>
      <c r="S17" s="607"/>
      <c r="T17" s="846"/>
      <c r="U17" s="621"/>
      <c r="V17" s="1703"/>
      <c r="W17" s="690" t="s">
        <v>8</v>
      </c>
      <c r="X17" s="691"/>
      <c r="Y17" s="701" t="s">
        <v>63</v>
      </c>
      <c r="Z17" s="689">
        <v>0</v>
      </c>
      <c r="AA17" s="78" t="s">
        <v>64</v>
      </c>
      <c r="AB17" s="79">
        <v>2.5</v>
      </c>
      <c r="AC17" s="79"/>
      <c r="AD17" s="79">
        <f>AB17*5</f>
        <v>12.5</v>
      </c>
      <c r="AE17" s="79" t="s">
        <v>59</v>
      </c>
      <c r="AF17" s="79">
        <f>AD17*9</f>
        <v>112.5</v>
      </c>
      <c r="AG17" s="80"/>
      <c r="AH17" s="912"/>
      <c r="AI17" s="919"/>
      <c r="AJ17" s="917">
        <v>0.17</v>
      </c>
      <c r="AK17" s="918">
        <v>0.5</v>
      </c>
      <c r="AL17" s="80"/>
      <c r="AM17" s="80"/>
    </row>
    <row r="18" spans="1:39" ht="28.35" customHeight="1">
      <c r="A18" s="30"/>
      <c r="B18" s="1660"/>
      <c r="C18" s="1639"/>
      <c r="D18" s="622"/>
      <c r="E18" s="846"/>
      <c r="F18" s="624"/>
      <c r="G18" s="965" t="s">
        <v>433</v>
      </c>
      <c r="H18" s="967" t="s">
        <v>12</v>
      </c>
      <c r="I18" s="966"/>
      <c r="J18" s="607"/>
      <c r="K18" s="846"/>
      <c r="L18" s="621"/>
      <c r="M18" s="607"/>
      <c r="N18" s="846"/>
      <c r="O18" s="621"/>
      <c r="P18" s="607"/>
      <c r="Q18" s="846"/>
      <c r="R18" s="621"/>
      <c r="S18" s="607"/>
      <c r="T18" s="846"/>
      <c r="U18" s="621"/>
      <c r="V18" s="1703"/>
      <c r="W18" s="1009">
        <f>SUM(Z13*2)+(Z14*7)</f>
        <v>32.72</v>
      </c>
      <c r="X18" s="687" t="s">
        <v>19</v>
      </c>
      <c r="Y18" s="702" t="s">
        <v>65</v>
      </c>
      <c r="Z18" s="689">
        <v>0</v>
      </c>
      <c r="AA18" s="78" t="s">
        <v>66</v>
      </c>
      <c r="AB18" s="79">
        <v>1</v>
      </c>
      <c r="AC18" s="78"/>
      <c r="AD18" s="78"/>
      <c r="AE18" s="78">
        <f>AB18*15</f>
        <v>15</v>
      </c>
      <c r="AF18" s="78"/>
      <c r="AG18" s="80"/>
      <c r="AH18" s="912"/>
      <c r="AI18" s="916"/>
      <c r="AJ18" s="917">
        <v>0.56999999999999995</v>
      </c>
      <c r="AK18" s="918"/>
      <c r="AL18" s="80"/>
      <c r="AM18" s="80"/>
    </row>
    <row r="19" spans="1:39" ht="28.35" customHeight="1">
      <c r="A19" s="30"/>
      <c r="B19" s="583" t="s">
        <v>67</v>
      </c>
      <c r="C19" s="125"/>
      <c r="D19" s="622"/>
      <c r="E19" s="846"/>
      <c r="F19" s="624"/>
      <c r="G19" s="607" t="s">
        <v>375</v>
      </c>
      <c r="H19" s="901" t="s">
        <v>250</v>
      </c>
      <c r="I19" s="621">
        <v>20</v>
      </c>
      <c r="J19" s="607"/>
      <c r="K19" s="846"/>
      <c r="L19" s="621"/>
      <c r="M19" s="607"/>
      <c r="N19" s="846"/>
      <c r="O19" s="621"/>
      <c r="P19" s="607"/>
      <c r="Q19" s="846"/>
      <c r="R19" s="621"/>
      <c r="S19" s="607"/>
      <c r="T19" s="846"/>
      <c r="U19" s="621"/>
      <c r="V19" s="1703"/>
      <c r="W19" s="690" t="s">
        <v>9</v>
      </c>
      <c r="X19" s="691"/>
      <c r="Y19" s="703"/>
      <c r="Z19" s="689"/>
      <c r="AA19" s="78"/>
      <c r="AB19" s="79"/>
      <c r="AC19" s="78">
        <f>SUM(AC14:AC18)</f>
        <v>28</v>
      </c>
      <c r="AD19" s="78">
        <f>SUM(AD14:AD18)</f>
        <v>22.5</v>
      </c>
      <c r="AE19" s="78">
        <f>SUM(AE14:AE18)</f>
        <v>116</v>
      </c>
      <c r="AF19" s="78">
        <f>AC19*4+AD19*9+AE19*4</f>
        <v>778.5</v>
      </c>
      <c r="AG19" s="80"/>
      <c r="AH19" s="912"/>
      <c r="AI19" s="919"/>
      <c r="AJ19" s="917">
        <v>0.2</v>
      </c>
      <c r="AK19" s="918"/>
      <c r="AL19" s="80"/>
      <c r="AM19" s="80"/>
    </row>
    <row r="20" spans="1:39" ht="28.35" customHeight="1" thickBot="1">
      <c r="A20" s="30"/>
      <c r="B20" s="585"/>
      <c r="C20" s="137"/>
      <c r="D20" s="625"/>
      <c r="E20" s="851"/>
      <c r="F20" s="626"/>
      <c r="G20" s="627" t="s">
        <v>94</v>
      </c>
      <c r="H20" s="851"/>
      <c r="I20" s="628"/>
      <c r="J20" s="629"/>
      <c r="K20" s="851"/>
      <c r="L20" s="628"/>
      <c r="M20" s="629"/>
      <c r="N20" s="851"/>
      <c r="O20" s="628"/>
      <c r="P20" s="629"/>
      <c r="Q20" s="851"/>
      <c r="R20" s="628"/>
      <c r="S20" s="629"/>
      <c r="T20" s="851"/>
      <c r="U20" s="628"/>
      <c r="V20" s="1704"/>
      <c r="W20" s="1012">
        <f>SUM(W14+W18)*4+(W16*9)</f>
        <v>767.28000000000009</v>
      </c>
      <c r="X20" s="697" t="s">
        <v>68</v>
      </c>
      <c r="Y20" s="698"/>
      <c r="Z20" s="699"/>
      <c r="AA20" s="78"/>
      <c r="AB20" s="79"/>
      <c r="AC20" s="88">
        <f>AC19*4/AF19</f>
        <v>0.14386640976236351</v>
      </c>
      <c r="AD20" s="88">
        <f>AD19*9/AF19</f>
        <v>0.26011560693641617</v>
      </c>
      <c r="AE20" s="88">
        <f>AE19*4/AF19</f>
        <v>0.59601798330122024</v>
      </c>
      <c r="AF20" s="78"/>
      <c r="AG20" s="80"/>
      <c r="AH20" s="920" t="s">
        <v>401</v>
      </c>
      <c r="AI20" s="919">
        <f>SUM(AI15:AI19)</f>
        <v>6.28</v>
      </c>
      <c r="AJ20" s="917">
        <f>SUM(AJ15:AJ19)</f>
        <v>2.88</v>
      </c>
      <c r="AK20" s="918">
        <f>SUM(AK15:AK19)</f>
        <v>2</v>
      </c>
      <c r="AL20" s="80"/>
      <c r="AM20" s="80"/>
    </row>
    <row r="21" spans="1:39" s="169" customFormat="1" ht="52.35" customHeight="1">
      <c r="B21" s="584">
        <v>12</v>
      </c>
      <c r="C21" s="1655"/>
      <c r="D21" s="769" t="str">
        <f>'12月菜單'!G55</f>
        <v>香菇麻油飯</v>
      </c>
      <c r="E21" s="842" t="s">
        <v>70</v>
      </c>
      <c r="F21" s="770"/>
      <c r="G21" s="769" t="str">
        <f>'12月菜單'!G56</f>
        <v>大鵬展翅</v>
      </c>
      <c r="H21" s="842" t="s">
        <v>15</v>
      </c>
      <c r="I21" s="770"/>
      <c r="J21" s="769" t="str">
        <f>'12月菜單'!G57</f>
        <v>醬燒肉包(冷)</v>
      </c>
      <c r="K21" s="842" t="s">
        <v>12</v>
      </c>
      <c r="L21" s="770"/>
      <c r="M21" s="769" t="str">
        <f>'12月菜單'!G58</f>
        <v>＊麥香雞塊(加炸)</v>
      </c>
      <c r="N21" s="842" t="s">
        <v>76</v>
      </c>
      <c r="O21" s="770"/>
      <c r="P21" s="769" t="str">
        <f>'12月菜單'!G59</f>
        <v>有機深色蔬菜</v>
      </c>
      <c r="Q21" s="842" t="s">
        <v>148</v>
      </c>
      <c r="R21" s="770"/>
      <c r="S21" s="769" t="str">
        <f>'12月菜單'!G60</f>
        <v>沙茶羹湯(醃)</v>
      </c>
      <c r="T21" s="996" t="s">
        <v>14</v>
      </c>
      <c r="U21" s="770"/>
      <c r="V21" s="1645"/>
      <c r="W21" s="704" t="s">
        <v>4</v>
      </c>
      <c r="X21" s="705"/>
      <c r="Y21" s="706" t="s">
        <v>47</v>
      </c>
      <c r="Z21" s="998">
        <f>AI28</f>
        <v>5.96</v>
      </c>
      <c r="AA21" s="78"/>
      <c r="AB21" s="79"/>
      <c r="AC21" s="78" t="s">
        <v>48</v>
      </c>
      <c r="AD21" s="78" t="s">
        <v>49</v>
      </c>
      <c r="AE21" s="78" t="s">
        <v>50</v>
      </c>
      <c r="AF21" s="78" t="s">
        <v>51</v>
      </c>
      <c r="AG21" s="80"/>
      <c r="AH21" s="912"/>
      <c r="AI21" s="921"/>
      <c r="AJ21" s="922"/>
      <c r="AK21" s="923"/>
      <c r="AL21" s="80"/>
      <c r="AM21" s="172"/>
    </row>
    <row r="22" spans="1:39" s="22" customFormat="1" ht="27.75" customHeight="1">
      <c r="A22" s="30"/>
      <c r="B22" s="582" t="s">
        <v>5</v>
      </c>
      <c r="C22" s="1639"/>
      <c r="D22" s="607" t="s">
        <v>153</v>
      </c>
      <c r="E22" s="855"/>
      <c r="F22" s="621">
        <v>106</v>
      </c>
      <c r="G22" s="605" t="s">
        <v>409</v>
      </c>
      <c r="H22" s="320"/>
      <c r="I22" s="630">
        <v>70</v>
      </c>
      <c r="J22" s="609" t="s">
        <v>316</v>
      </c>
      <c r="K22" s="40" t="s">
        <v>252</v>
      </c>
      <c r="L22" s="610">
        <v>30</v>
      </c>
      <c r="M22" s="619" t="s">
        <v>268</v>
      </c>
      <c r="N22" s="322" t="s">
        <v>250</v>
      </c>
      <c r="O22" s="620">
        <v>20</v>
      </c>
      <c r="P22" s="611" t="str">
        <f>P21</f>
        <v>有機深色蔬菜</v>
      </c>
      <c r="Q22" s="396"/>
      <c r="R22" s="612">
        <v>100</v>
      </c>
      <c r="S22" s="827" t="s">
        <v>193</v>
      </c>
      <c r="T22" s="997" t="s">
        <v>253</v>
      </c>
      <c r="U22" s="995">
        <v>50</v>
      </c>
      <c r="V22" s="1646"/>
      <c r="W22" s="686">
        <f>SUM(Z21*15)+(Z23*5)</f>
        <v>98.4</v>
      </c>
      <c r="X22" s="687" t="s">
        <v>19</v>
      </c>
      <c r="Y22" s="707" t="s">
        <v>54</v>
      </c>
      <c r="Z22" s="986">
        <f>AJ28</f>
        <v>2.7199999999999998</v>
      </c>
      <c r="AA22" s="84" t="s">
        <v>55</v>
      </c>
      <c r="AB22" s="79">
        <v>6.2</v>
      </c>
      <c r="AC22" s="79">
        <f>AB22*2</f>
        <v>12.4</v>
      </c>
      <c r="AD22" s="79"/>
      <c r="AE22" s="79">
        <f>AB22*15</f>
        <v>93</v>
      </c>
      <c r="AF22" s="79">
        <f>AC22*4+AE22*4</f>
        <v>421.6</v>
      </c>
      <c r="AG22" s="80"/>
      <c r="AH22" s="912"/>
      <c r="AI22" s="913" t="s">
        <v>398</v>
      </c>
      <c r="AJ22" s="914" t="s">
        <v>399</v>
      </c>
      <c r="AK22" s="915" t="s">
        <v>400</v>
      </c>
      <c r="AL22" s="172"/>
      <c r="AM22" s="80"/>
    </row>
    <row r="23" spans="1:39" s="22" customFormat="1" ht="28.35" customHeight="1">
      <c r="A23" s="30"/>
      <c r="B23" s="582">
        <v>27</v>
      </c>
      <c r="C23" s="1639"/>
      <c r="D23" s="607" t="s">
        <v>154</v>
      </c>
      <c r="E23" s="855"/>
      <c r="F23" s="621">
        <v>5</v>
      </c>
      <c r="G23" s="605" t="s">
        <v>155</v>
      </c>
      <c r="H23" s="40"/>
      <c r="I23" s="632"/>
      <c r="J23" s="609"/>
      <c r="K23" s="40"/>
      <c r="L23" s="610"/>
      <c r="M23" s="633"/>
      <c r="N23" s="322"/>
      <c r="O23" s="620"/>
      <c r="P23" s="611" t="s">
        <v>138</v>
      </c>
      <c r="Q23" s="63"/>
      <c r="R23" s="612"/>
      <c r="S23" s="602" t="s">
        <v>191</v>
      </c>
      <c r="T23" s="63"/>
      <c r="U23" s="631">
        <v>10</v>
      </c>
      <c r="V23" s="1646"/>
      <c r="W23" s="690" t="s">
        <v>6</v>
      </c>
      <c r="X23" s="691"/>
      <c r="Y23" s="709" t="s">
        <v>57</v>
      </c>
      <c r="Z23" s="708">
        <f>AK28</f>
        <v>1.7999999999999998</v>
      </c>
      <c r="AA23" s="85" t="s">
        <v>58</v>
      </c>
      <c r="AB23" s="79">
        <v>2.2000000000000002</v>
      </c>
      <c r="AC23" s="86">
        <f>AB23*7</f>
        <v>15.400000000000002</v>
      </c>
      <c r="AD23" s="79">
        <f>AB23*5</f>
        <v>11</v>
      </c>
      <c r="AE23" s="79" t="s">
        <v>59</v>
      </c>
      <c r="AF23" s="87">
        <f>AC23*4+AD23*9</f>
        <v>160.60000000000002</v>
      </c>
      <c r="AG23" s="80"/>
      <c r="AH23" s="912"/>
      <c r="AI23" s="913">
        <v>5.3</v>
      </c>
      <c r="AJ23" s="914">
        <v>0.14000000000000001</v>
      </c>
      <c r="AK23" s="915">
        <v>0.2</v>
      </c>
      <c r="AL23" s="80"/>
      <c r="AM23" s="80"/>
    </row>
    <row r="24" spans="1:39" s="22" customFormat="1" ht="28.35" customHeight="1">
      <c r="A24" s="30"/>
      <c r="B24" s="582" t="s">
        <v>7</v>
      </c>
      <c r="C24" s="1639"/>
      <c r="D24" s="634" t="s">
        <v>422</v>
      </c>
      <c r="E24" s="846"/>
      <c r="F24" s="621">
        <v>20</v>
      </c>
      <c r="G24" s="605"/>
      <c r="H24" s="41"/>
      <c r="I24" s="632"/>
      <c r="J24" s="609"/>
      <c r="K24" s="40"/>
      <c r="L24" s="610"/>
      <c r="M24" s="633"/>
      <c r="N24" s="322"/>
      <c r="O24" s="620"/>
      <c r="P24" s="611"/>
      <c r="Q24" s="63"/>
      <c r="R24" s="612"/>
      <c r="S24" s="602" t="s">
        <v>408</v>
      </c>
      <c r="T24" s="63"/>
      <c r="U24" s="631">
        <v>5</v>
      </c>
      <c r="V24" s="1646"/>
      <c r="W24" s="686">
        <f>SUM(Z22*5)+(Z24*5)</f>
        <v>28.599999999999998</v>
      </c>
      <c r="X24" s="687" t="s">
        <v>19</v>
      </c>
      <c r="Y24" s="709" t="s">
        <v>60</v>
      </c>
      <c r="Z24" s="708">
        <v>3</v>
      </c>
      <c r="AA24" s="78" t="s">
        <v>61</v>
      </c>
      <c r="AB24" s="79">
        <v>1.6</v>
      </c>
      <c r="AC24" s="79">
        <f>AB24*1</f>
        <v>1.6</v>
      </c>
      <c r="AD24" s="79" t="s">
        <v>59</v>
      </c>
      <c r="AE24" s="79">
        <f>AB24*5</f>
        <v>8</v>
      </c>
      <c r="AF24" s="79">
        <f>AC24*4+AE24*4</f>
        <v>38.4</v>
      </c>
      <c r="AG24" s="80"/>
      <c r="AH24" s="912"/>
      <c r="AI24" s="919">
        <v>0.66</v>
      </c>
      <c r="AJ24" s="917">
        <v>1.75</v>
      </c>
      <c r="AK24" s="918">
        <v>1</v>
      </c>
      <c r="AL24" s="80"/>
      <c r="AM24" s="80"/>
    </row>
    <row r="25" spans="1:39" s="22" customFormat="1" ht="28.35" customHeight="1">
      <c r="A25" s="30"/>
      <c r="B25" s="1660" t="s">
        <v>72</v>
      </c>
      <c r="C25" s="1639"/>
      <c r="D25" s="634" t="s">
        <v>198</v>
      </c>
      <c r="E25" s="846"/>
      <c r="F25" s="621"/>
      <c r="G25" s="605"/>
      <c r="H25" s="41"/>
      <c r="I25" s="632"/>
      <c r="J25" s="609"/>
      <c r="K25" s="40"/>
      <c r="L25" s="610"/>
      <c r="M25" s="619"/>
      <c r="N25" s="391"/>
      <c r="O25" s="620"/>
      <c r="P25" s="607"/>
      <c r="Q25" s="846"/>
      <c r="R25" s="621"/>
      <c r="S25" s="611" t="s">
        <v>244</v>
      </c>
      <c r="T25" s="910"/>
      <c r="U25" s="631"/>
      <c r="V25" s="1646"/>
      <c r="W25" s="690" t="s">
        <v>8</v>
      </c>
      <c r="X25" s="691"/>
      <c r="Y25" s="709" t="s">
        <v>63</v>
      </c>
      <c r="Z25" s="708">
        <v>0</v>
      </c>
      <c r="AA25" s="78" t="s">
        <v>73</v>
      </c>
      <c r="AB25" s="79">
        <v>2.5</v>
      </c>
      <c r="AC25" s="79"/>
      <c r="AD25" s="79">
        <f>AB25*5</f>
        <v>12.5</v>
      </c>
      <c r="AE25" s="79" t="s">
        <v>74</v>
      </c>
      <c r="AF25" s="79">
        <f>AD25*9</f>
        <v>112.5</v>
      </c>
      <c r="AG25" s="80"/>
      <c r="AH25" s="912"/>
      <c r="AI25" s="919"/>
      <c r="AJ25" s="917">
        <v>0.28000000000000003</v>
      </c>
      <c r="AK25" s="918">
        <v>0.6</v>
      </c>
      <c r="AL25" s="80"/>
      <c r="AM25" s="80"/>
    </row>
    <row r="26" spans="1:39" s="22" customFormat="1" ht="28.35" customHeight="1">
      <c r="A26" s="30"/>
      <c r="B26" s="1660"/>
      <c r="C26" s="1639"/>
      <c r="D26" s="634"/>
      <c r="E26" s="846"/>
      <c r="F26" s="621"/>
      <c r="G26" s="635"/>
      <c r="H26" s="41"/>
      <c r="I26" s="632"/>
      <c r="J26" s="607"/>
      <c r="K26" s="846"/>
      <c r="L26" s="621"/>
      <c r="M26" s="607"/>
      <c r="N26" s="846"/>
      <c r="O26" s="621"/>
      <c r="P26" s="607"/>
      <c r="Q26" s="846"/>
      <c r="R26" s="621"/>
      <c r="S26" s="611"/>
      <c r="T26" s="63"/>
      <c r="U26" s="631"/>
      <c r="V26" s="1646"/>
      <c r="W26" s="1009">
        <f>SUM(Z21*2)+(Z22*7)</f>
        <v>30.96</v>
      </c>
      <c r="X26" s="687" t="s">
        <v>19</v>
      </c>
      <c r="Y26" s="710" t="s">
        <v>65</v>
      </c>
      <c r="Z26" s="711">
        <v>0</v>
      </c>
      <c r="AA26" s="78" t="s">
        <v>75</v>
      </c>
      <c r="AB26" s="79"/>
      <c r="AC26" s="78"/>
      <c r="AD26" s="78"/>
      <c r="AE26" s="78">
        <f>AB26*15</f>
        <v>0</v>
      </c>
      <c r="AF26" s="78"/>
      <c r="AG26" s="80"/>
      <c r="AH26" s="912"/>
      <c r="AI26" s="916"/>
      <c r="AJ26" s="917">
        <v>0.46</v>
      </c>
      <c r="AK26" s="918"/>
      <c r="AL26" s="80"/>
      <c r="AM26" s="80"/>
    </row>
    <row r="27" spans="1:39" s="22" customFormat="1" ht="28.35" customHeight="1">
      <c r="A27" s="30"/>
      <c r="B27" s="583"/>
      <c r="C27" s="125"/>
      <c r="D27" s="634"/>
      <c r="E27" s="846"/>
      <c r="F27" s="621"/>
      <c r="G27" s="607"/>
      <c r="H27" s="846"/>
      <c r="I27" s="621"/>
      <c r="J27" s="607"/>
      <c r="K27" s="846"/>
      <c r="L27" s="621"/>
      <c r="M27" s="607"/>
      <c r="N27" s="846"/>
      <c r="O27" s="621"/>
      <c r="P27" s="607"/>
      <c r="Q27" s="846"/>
      <c r="R27" s="621"/>
      <c r="S27" s="609"/>
      <c r="T27" s="41"/>
      <c r="U27" s="610"/>
      <c r="V27" s="1646"/>
      <c r="W27" s="690" t="s">
        <v>9</v>
      </c>
      <c r="X27" s="691"/>
      <c r="Y27" s="712"/>
      <c r="Z27" s="708"/>
      <c r="AA27" s="78"/>
      <c r="AB27" s="79"/>
      <c r="AC27" s="78">
        <f>SUM(AC22:AC26)</f>
        <v>29.400000000000006</v>
      </c>
      <c r="AD27" s="78">
        <f>SUM(AD22:AD26)</f>
        <v>23.5</v>
      </c>
      <c r="AE27" s="78">
        <f>SUM(AE22:AE26)</f>
        <v>101</v>
      </c>
      <c r="AF27" s="78">
        <f>AC27*4+AD27*9+AE27*4</f>
        <v>733.1</v>
      </c>
      <c r="AG27" s="80"/>
      <c r="AH27" s="912"/>
      <c r="AI27" s="919"/>
      <c r="AJ27" s="917">
        <v>0.09</v>
      </c>
      <c r="AK27" s="918"/>
      <c r="AL27" s="80"/>
      <c r="AM27" s="80"/>
    </row>
    <row r="28" spans="1:39" s="22" customFormat="1" ht="28.35" customHeight="1" thickBot="1">
      <c r="A28" s="30"/>
      <c r="B28" s="601"/>
      <c r="C28" s="237"/>
      <c r="D28" s="634"/>
      <c r="E28" s="851"/>
      <c r="F28" s="626"/>
      <c r="G28" s="658"/>
      <c r="H28" s="557"/>
      <c r="I28" s="659"/>
      <c r="J28" s="629"/>
      <c r="K28" s="851"/>
      <c r="L28" s="628"/>
      <c r="M28" s="629"/>
      <c r="N28" s="851"/>
      <c r="O28" s="628"/>
      <c r="P28" s="629"/>
      <c r="Q28" s="851"/>
      <c r="R28" s="628"/>
      <c r="S28" s="609"/>
      <c r="T28" s="911"/>
      <c r="U28" s="636"/>
      <c r="V28" s="1647"/>
      <c r="W28" s="1012">
        <f>SUM(W22+W26)*4+(W24*9)</f>
        <v>774.84</v>
      </c>
      <c r="X28" s="697" t="s">
        <v>68</v>
      </c>
      <c r="Y28" s="713"/>
      <c r="Z28" s="714"/>
      <c r="AA28" s="78"/>
      <c r="AB28" s="79"/>
      <c r="AC28" s="88">
        <f>AC27*4/AF27</f>
        <v>0.16041467739735374</v>
      </c>
      <c r="AD28" s="88">
        <f>AD27*9/AF27</f>
        <v>0.28850088664575091</v>
      </c>
      <c r="AE28" s="88">
        <f>AE27*4/AF27</f>
        <v>0.55108443595689538</v>
      </c>
      <c r="AF28" s="78"/>
      <c r="AG28" s="80"/>
      <c r="AH28" s="920" t="s">
        <v>401</v>
      </c>
      <c r="AI28" s="919">
        <f>SUM(AI23:AI27)</f>
        <v>5.96</v>
      </c>
      <c r="AJ28" s="917">
        <f>SUM(AJ23:AJ27)</f>
        <v>2.7199999999999998</v>
      </c>
      <c r="AK28" s="918">
        <f>SUM(AK23:AK27)</f>
        <v>1.7999999999999998</v>
      </c>
      <c r="AL28" s="80"/>
      <c r="AM28" s="80"/>
    </row>
    <row r="29" spans="1:39" s="169" customFormat="1" ht="52.35" customHeight="1">
      <c r="B29" s="584">
        <v>12</v>
      </c>
      <c r="C29" s="1655"/>
      <c r="D29" s="769" t="str">
        <f>'12月菜單'!J55</f>
        <v>麥 片 飯</v>
      </c>
      <c r="E29" s="842" t="s">
        <v>12</v>
      </c>
      <c r="F29" s="771"/>
      <c r="G29" s="772" t="str">
        <f>'12月菜單'!J56</f>
        <v>可樂滷肉</v>
      </c>
      <c r="H29" s="860" t="s">
        <v>140</v>
      </c>
      <c r="I29" s="773"/>
      <c r="J29" s="774" t="str">
        <f>'12月菜單'!J57</f>
        <v>焗烤青花</v>
      </c>
      <c r="K29" s="842" t="s">
        <v>15</v>
      </c>
      <c r="L29" s="770"/>
      <c r="M29" s="769" t="str">
        <f>'12月菜單'!J58</f>
        <v>芋丁四色</v>
      </c>
      <c r="N29" s="842" t="s">
        <v>14</v>
      </c>
      <c r="O29" s="770"/>
      <c r="P29" s="769" t="str">
        <f>'12月菜單'!J59</f>
        <v>淺色蔬菜</v>
      </c>
      <c r="Q29" s="842" t="s">
        <v>148</v>
      </c>
      <c r="R29" s="770"/>
      <c r="S29" s="769" t="str">
        <f>'12月菜單'!J60</f>
        <v>冬瓜排骨湯</v>
      </c>
      <c r="T29" s="842" t="s">
        <v>14</v>
      </c>
      <c r="U29" s="770"/>
      <c r="V29" s="1645"/>
      <c r="W29" s="682" t="s">
        <v>4</v>
      </c>
      <c r="X29" s="683"/>
      <c r="Y29" s="706" t="s">
        <v>47</v>
      </c>
      <c r="Z29" s="715">
        <f>AI36</f>
        <v>6</v>
      </c>
      <c r="AA29" s="78"/>
      <c r="AB29" s="79"/>
      <c r="AC29" s="78" t="s">
        <v>48</v>
      </c>
      <c r="AD29" s="78" t="s">
        <v>49</v>
      </c>
      <c r="AE29" s="78" t="s">
        <v>50</v>
      </c>
      <c r="AF29" s="78" t="s">
        <v>51</v>
      </c>
      <c r="AG29" s="80"/>
      <c r="AH29" s="912"/>
      <c r="AI29" s="924"/>
      <c r="AJ29" s="922"/>
      <c r="AK29" s="923"/>
      <c r="AL29" s="80"/>
      <c r="AM29" s="172"/>
    </row>
    <row r="30" spans="1:39" ht="28.35" customHeight="1">
      <c r="A30" s="30"/>
      <c r="B30" s="582" t="s">
        <v>5</v>
      </c>
      <c r="C30" s="1639"/>
      <c r="D30" s="607" t="s">
        <v>52</v>
      </c>
      <c r="E30" s="855"/>
      <c r="F30" s="643">
        <v>80</v>
      </c>
      <c r="G30" s="660" t="s">
        <v>201</v>
      </c>
      <c r="H30" s="902"/>
      <c r="I30" s="608">
        <v>60</v>
      </c>
      <c r="J30" s="646" t="s">
        <v>364</v>
      </c>
      <c r="K30" s="415"/>
      <c r="L30" s="638">
        <v>60</v>
      </c>
      <c r="M30" s="639" t="s">
        <v>156</v>
      </c>
      <c r="N30" s="445"/>
      <c r="O30" s="640">
        <v>40</v>
      </c>
      <c r="P30" s="611" t="str">
        <f>P29</f>
        <v>淺色蔬菜</v>
      </c>
      <c r="Q30" s="396"/>
      <c r="R30" s="612">
        <v>100</v>
      </c>
      <c r="S30" s="609" t="s">
        <v>317</v>
      </c>
      <c r="T30" s="40"/>
      <c r="U30" s="610">
        <v>40</v>
      </c>
      <c r="V30" s="1646"/>
      <c r="W30" s="686">
        <f>SUM(Z29*15)+(Z31*5)+(Z33*15)</f>
        <v>100.5</v>
      </c>
      <c r="X30" s="687" t="s">
        <v>19</v>
      </c>
      <c r="Y30" s="707" t="s">
        <v>54</v>
      </c>
      <c r="Z30" s="981">
        <f>AJ36</f>
        <v>2.8049999999999997</v>
      </c>
      <c r="AA30" s="84" t="s">
        <v>55</v>
      </c>
      <c r="AB30" s="79">
        <v>6.3</v>
      </c>
      <c r="AC30" s="79">
        <f>AB30*2</f>
        <v>12.6</v>
      </c>
      <c r="AD30" s="79"/>
      <c r="AE30" s="79">
        <f>AB30*15</f>
        <v>94.5</v>
      </c>
      <c r="AF30" s="79">
        <f>AC30*4+AE30*4</f>
        <v>428.4</v>
      </c>
      <c r="AG30" s="80"/>
      <c r="AH30" s="912"/>
      <c r="AI30" s="913" t="s">
        <v>398</v>
      </c>
      <c r="AJ30" s="914" t="s">
        <v>399</v>
      </c>
      <c r="AK30" s="915" t="s">
        <v>400</v>
      </c>
      <c r="AL30" s="172"/>
      <c r="AM30" s="80"/>
    </row>
    <row r="31" spans="1:39" ht="28.35" customHeight="1">
      <c r="A31" s="30"/>
      <c r="B31" s="582">
        <v>28</v>
      </c>
      <c r="C31" s="1639"/>
      <c r="D31" s="607" t="s">
        <v>182</v>
      </c>
      <c r="E31" s="855"/>
      <c r="F31" s="643">
        <v>40</v>
      </c>
      <c r="G31" s="651" t="s">
        <v>155</v>
      </c>
      <c r="H31" s="903"/>
      <c r="I31" s="608"/>
      <c r="J31" s="657" t="s">
        <v>18</v>
      </c>
      <c r="K31" s="415"/>
      <c r="L31" s="638"/>
      <c r="M31" s="639" t="s">
        <v>265</v>
      </c>
      <c r="N31" s="446"/>
      <c r="O31" s="640">
        <v>10</v>
      </c>
      <c r="P31" s="611" t="s">
        <v>138</v>
      </c>
      <c r="Q31" s="63"/>
      <c r="R31" s="612"/>
      <c r="S31" s="609" t="s">
        <v>402</v>
      </c>
      <c r="T31" s="40"/>
      <c r="U31" s="610">
        <v>15</v>
      </c>
      <c r="V31" s="1646"/>
      <c r="W31" s="690" t="s">
        <v>6</v>
      </c>
      <c r="X31" s="691"/>
      <c r="Y31" s="709" t="s">
        <v>57</v>
      </c>
      <c r="Z31" s="716">
        <f>AK36</f>
        <v>2.1</v>
      </c>
      <c r="AA31" s="85" t="s">
        <v>77</v>
      </c>
      <c r="AB31" s="79">
        <v>2</v>
      </c>
      <c r="AC31" s="86">
        <f>AB31*7</f>
        <v>14</v>
      </c>
      <c r="AD31" s="79">
        <f>AB31*5</f>
        <v>10</v>
      </c>
      <c r="AE31" s="79" t="s">
        <v>74</v>
      </c>
      <c r="AF31" s="87">
        <f>AC31*4+AD31*9</f>
        <v>146</v>
      </c>
      <c r="AG31" s="80"/>
      <c r="AH31" s="912"/>
      <c r="AI31" s="913">
        <v>6</v>
      </c>
      <c r="AJ31" s="914">
        <v>1.71</v>
      </c>
      <c r="AK31" s="915">
        <v>0.6</v>
      </c>
      <c r="AL31" s="80"/>
      <c r="AM31" s="80"/>
    </row>
    <row r="32" spans="1:39" ht="28.35" customHeight="1">
      <c r="A32" s="30"/>
      <c r="B32" s="582" t="s">
        <v>7</v>
      </c>
      <c r="C32" s="1639"/>
      <c r="D32" s="622"/>
      <c r="E32" s="846"/>
      <c r="F32" s="644"/>
      <c r="G32" s="651"/>
      <c r="H32" s="903"/>
      <c r="I32" s="608"/>
      <c r="J32" s="657" t="s">
        <v>200</v>
      </c>
      <c r="K32" s="415"/>
      <c r="L32" s="638"/>
      <c r="M32" s="639" t="s">
        <v>315</v>
      </c>
      <c r="N32" s="447"/>
      <c r="O32" s="640">
        <v>5</v>
      </c>
      <c r="P32" s="611"/>
      <c r="Q32" s="63"/>
      <c r="R32" s="612"/>
      <c r="S32" s="609"/>
      <c r="T32" s="41"/>
      <c r="U32" s="610"/>
      <c r="V32" s="1646"/>
      <c r="W32" s="1008">
        <f>SUM(Z30*5)+(Z32*5)</f>
        <v>25.524999999999999</v>
      </c>
      <c r="X32" s="687" t="s">
        <v>19</v>
      </c>
      <c r="Y32" s="709" t="s">
        <v>60</v>
      </c>
      <c r="Z32" s="717">
        <v>2.2999999999999998</v>
      </c>
      <c r="AA32" s="78" t="s">
        <v>79</v>
      </c>
      <c r="AB32" s="79">
        <v>1.7</v>
      </c>
      <c r="AC32" s="79">
        <f>AB32*1</f>
        <v>1.7</v>
      </c>
      <c r="AD32" s="79" t="s">
        <v>74</v>
      </c>
      <c r="AE32" s="79">
        <f>AB32*5</f>
        <v>8.5</v>
      </c>
      <c r="AF32" s="79">
        <f>AC32*4+AE32*4</f>
        <v>40.799999999999997</v>
      </c>
      <c r="AG32" s="80"/>
      <c r="AH32" s="912"/>
      <c r="AI32" s="919"/>
      <c r="AJ32" s="917">
        <v>0.47</v>
      </c>
      <c r="AK32" s="918">
        <v>0.1</v>
      </c>
      <c r="AL32" s="80"/>
      <c r="AM32" s="80"/>
    </row>
    <row r="33" spans="1:39" ht="28.35" customHeight="1">
      <c r="A33" s="30"/>
      <c r="B33" s="1660" t="s">
        <v>91</v>
      </c>
      <c r="C33" s="1639"/>
      <c r="D33" s="622"/>
      <c r="E33" s="846"/>
      <c r="F33" s="644"/>
      <c r="G33" s="651"/>
      <c r="H33" s="903"/>
      <c r="I33" s="608"/>
      <c r="J33" s="641"/>
      <c r="K33" s="909"/>
      <c r="L33" s="642"/>
      <c r="M33" s="639" t="s">
        <v>270</v>
      </c>
      <c r="N33" s="447"/>
      <c r="O33" s="640">
        <v>10</v>
      </c>
      <c r="P33" s="607"/>
      <c r="Q33" s="846"/>
      <c r="R33" s="621"/>
      <c r="S33" s="605"/>
      <c r="T33" s="413"/>
      <c r="U33" s="606"/>
      <c r="V33" s="1646"/>
      <c r="W33" s="690" t="s">
        <v>8</v>
      </c>
      <c r="X33" s="691"/>
      <c r="Y33" s="709" t="s">
        <v>63</v>
      </c>
      <c r="Z33" s="716">
        <v>0</v>
      </c>
      <c r="AA33" s="78" t="s">
        <v>73</v>
      </c>
      <c r="AB33" s="79">
        <v>2.5</v>
      </c>
      <c r="AC33" s="79"/>
      <c r="AD33" s="79">
        <f>AB33*5</f>
        <v>12.5</v>
      </c>
      <c r="AE33" s="79" t="s">
        <v>74</v>
      </c>
      <c r="AF33" s="79">
        <f>AD33*9</f>
        <v>112.5</v>
      </c>
      <c r="AG33" s="80"/>
      <c r="AH33" s="912"/>
      <c r="AI33" s="919"/>
      <c r="AJ33" s="917">
        <v>7.0000000000000007E-2</v>
      </c>
      <c r="AK33" s="918">
        <v>1</v>
      </c>
      <c r="AL33" s="80"/>
      <c r="AM33" s="80"/>
    </row>
    <row r="34" spans="1:39" ht="28.35" customHeight="1">
      <c r="A34" s="30"/>
      <c r="B34" s="1660"/>
      <c r="C34" s="1639"/>
      <c r="D34" s="622"/>
      <c r="E34" s="846"/>
      <c r="F34" s="644"/>
      <c r="G34" s="652"/>
      <c r="H34" s="904"/>
      <c r="I34" s="653"/>
      <c r="J34" s="647"/>
      <c r="K34" s="846"/>
      <c r="L34" s="621"/>
      <c r="M34" s="639"/>
      <c r="N34" s="448"/>
      <c r="O34" s="640"/>
      <c r="P34" s="607"/>
      <c r="Q34" s="846"/>
      <c r="R34" s="621"/>
      <c r="S34" s="609"/>
      <c r="T34" s="41"/>
      <c r="U34" s="610"/>
      <c r="V34" s="1646"/>
      <c r="W34" s="1009">
        <f>SUM(Z29*2)+(Z30*7)</f>
        <v>31.634999999999998</v>
      </c>
      <c r="X34" s="687" t="s">
        <v>19</v>
      </c>
      <c r="Y34" s="710" t="s">
        <v>65</v>
      </c>
      <c r="Z34" s="716">
        <v>0</v>
      </c>
      <c r="AA34" s="78" t="s">
        <v>75</v>
      </c>
      <c r="AB34" s="79">
        <v>1</v>
      </c>
      <c r="AC34" s="78"/>
      <c r="AD34" s="78"/>
      <c r="AE34" s="78">
        <f>AB34*15</f>
        <v>15</v>
      </c>
      <c r="AF34" s="78"/>
      <c r="AG34" s="80"/>
      <c r="AH34" s="912"/>
      <c r="AI34" s="916"/>
      <c r="AJ34" s="917">
        <v>0.18</v>
      </c>
      <c r="AK34" s="918">
        <v>0.4</v>
      </c>
      <c r="AL34" s="80"/>
      <c r="AM34" s="80"/>
    </row>
    <row r="35" spans="1:39" ht="28.35" customHeight="1">
      <c r="A35" s="30"/>
      <c r="B35" s="583"/>
      <c r="C35" s="125"/>
      <c r="D35" s="622"/>
      <c r="E35" s="846"/>
      <c r="F35" s="644"/>
      <c r="G35" s="652"/>
      <c r="H35" s="904"/>
      <c r="I35" s="653"/>
      <c r="J35" s="647"/>
      <c r="K35" s="846"/>
      <c r="L35" s="621"/>
      <c r="M35" s="607"/>
      <c r="N35" s="846"/>
      <c r="O35" s="621"/>
      <c r="P35" s="607"/>
      <c r="Q35" s="846"/>
      <c r="R35" s="621"/>
      <c r="S35" s="607"/>
      <c r="T35" s="846"/>
      <c r="U35" s="621"/>
      <c r="V35" s="1646"/>
      <c r="W35" s="690" t="s">
        <v>9</v>
      </c>
      <c r="X35" s="691"/>
      <c r="Y35" s="712"/>
      <c r="Z35" s="716"/>
      <c r="AA35" s="78"/>
      <c r="AB35" s="79"/>
      <c r="AC35" s="78">
        <f>SUM(AC30:AC34)</f>
        <v>28.3</v>
      </c>
      <c r="AD35" s="78">
        <f>SUM(AD30:AD34)</f>
        <v>22.5</v>
      </c>
      <c r="AE35" s="78">
        <f>SUM(AE30:AE34)</f>
        <v>118</v>
      </c>
      <c r="AF35" s="78">
        <f>AC35*4+AD35*9+AE35*4</f>
        <v>787.7</v>
      </c>
      <c r="AG35" s="80"/>
      <c r="AH35" s="912"/>
      <c r="AI35" s="919"/>
      <c r="AJ35" s="917">
        <v>0.375</v>
      </c>
      <c r="AK35" s="918"/>
      <c r="AL35" s="80"/>
      <c r="AM35" s="80"/>
    </row>
    <row r="36" spans="1:39" ht="28.35" customHeight="1" thickBot="1">
      <c r="A36" s="30"/>
      <c r="B36" s="585"/>
      <c r="C36" s="137"/>
      <c r="D36" s="221"/>
      <c r="E36" s="851"/>
      <c r="F36" s="645"/>
      <c r="G36" s="654"/>
      <c r="H36" s="905"/>
      <c r="I36" s="656"/>
      <c r="J36" s="648"/>
      <c r="K36" s="851"/>
      <c r="L36" s="222"/>
      <c r="M36" s="223"/>
      <c r="N36" s="851"/>
      <c r="O36" s="222"/>
      <c r="P36" s="223"/>
      <c r="Q36" s="851"/>
      <c r="R36" s="222"/>
      <c r="S36" s="223"/>
      <c r="T36" s="851"/>
      <c r="U36" s="222"/>
      <c r="V36" s="1647"/>
      <c r="W36" s="1012">
        <f>SUM(W30+W34)*4+(W32*9)</f>
        <v>758.26499999999999</v>
      </c>
      <c r="X36" s="697" t="s">
        <v>68</v>
      </c>
      <c r="Y36" s="718"/>
      <c r="Z36" s="719"/>
      <c r="AA36" s="78"/>
      <c r="AB36" s="79"/>
      <c r="AC36" s="88">
        <f>AC35*4/AF35</f>
        <v>0.14370953408658119</v>
      </c>
      <c r="AD36" s="88">
        <f>AD35*9/AF35</f>
        <v>0.25707756760187889</v>
      </c>
      <c r="AE36" s="88">
        <f>AE35*4/AF35</f>
        <v>0.5992128983115399</v>
      </c>
      <c r="AF36" s="78"/>
      <c r="AG36" s="80"/>
      <c r="AH36" s="920" t="s">
        <v>401</v>
      </c>
      <c r="AI36" s="919">
        <f>SUM(AI31:AI35)</f>
        <v>6</v>
      </c>
      <c r="AJ36" s="917">
        <f>SUM(AJ31:AJ35)</f>
        <v>2.8049999999999997</v>
      </c>
      <c r="AK36" s="918">
        <f>SUM(AK31:AK35)</f>
        <v>2.1</v>
      </c>
      <c r="AL36" s="80"/>
      <c r="AM36" s="80"/>
    </row>
    <row r="37" spans="1:39" s="169" customFormat="1" ht="52.35" customHeight="1">
      <c r="B37" s="584">
        <v>12</v>
      </c>
      <c r="C37" s="1655"/>
      <c r="D37" s="769" t="str">
        <f>'12月菜單'!M55</f>
        <v>香Q米飯</v>
      </c>
      <c r="E37" s="842" t="s">
        <v>12</v>
      </c>
      <c r="F37" s="771"/>
      <c r="G37" s="775" t="str">
        <f>'12月菜單'!M56</f>
        <v>糖醋魚塊(海)生鮮水產</v>
      </c>
      <c r="H37" s="906" t="s">
        <v>70</v>
      </c>
      <c r="I37" s="776"/>
      <c r="J37" s="774" t="str">
        <f>'12月菜單'!M57</f>
        <v>鴻禧白珍</v>
      </c>
      <c r="K37" s="842" t="s">
        <v>14</v>
      </c>
      <c r="L37" s="770"/>
      <c r="M37" s="769" t="str">
        <f>'12月菜單'!M58</f>
        <v>沙茶滷味(豆)</v>
      </c>
      <c r="N37" s="842" t="s">
        <v>14</v>
      </c>
      <c r="O37" s="770"/>
      <c r="P37" s="769" t="str">
        <f>'12月菜單'!M59</f>
        <v>深色蔬菜</v>
      </c>
      <c r="Q37" s="842" t="s">
        <v>148</v>
      </c>
      <c r="R37" s="770"/>
      <c r="S37" s="769" t="str">
        <f>'12月菜單'!M60</f>
        <v>白菜肉片湯</v>
      </c>
      <c r="T37" s="842" t="s">
        <v>14</v>
      </c>
      <c r="U37" s="770"/>
      <c r="V37" s="1645"/>
      <c r="W37" s="682" t="s">
        <v>4</v>
      </c>
      <c r="X37" s="683"/>
      <c r="Y37" s="706" t="s">
        <v>47</v>
      </c>
      <c r="Z37" s="982">
        <f>AI45</f>
        <v>6.07</v>
      </c>
      <c r="AA37" s="78"/>
      <c r="AB37" s="79"/>
      <c r="AC37" s="78" t="s">
        <v>80</v>
      </c>
      <c r="AD37" s="78" t="s">
        <v>81</v>
      </c>
      <c r="AE37" s="170" t="s">
        <v>82</v>
      </c>
      <c r="AF37" s="170" t="s">
        <v>83</v>
      </c>
      <c r="AG37" s="172"/>
      <c r="AH37" s="912"/>
      <c r="AI37" s="925"/>
      <c r="AJ37" s="926"/>
      <c r="AK37" s="927"/>
      <c r="AL37" s="80"/>
      <c r="AM37" s="172"/>
    </row>
    <row r="38" spans="1:39" ht="31.5" customHeight="1">
      <c r="A38" s="30"/>
      <c r="B38" s="582" t="s">
        <v>5</v>
      </c>
      <c r="C38" s="1639"/>
      <c r="D38" s="607" t="s">
        <v>52</v>
      </c>
      <c r="E38" s="855"/>
      <c r="F38" s="643">
        <v>110</v>
      </c>
      <c r="G38" s="649" t="s">
        <v>372</v>
      </c>
      <c r="H38" s="907"/>
      <c r="I38" s="650">
        <v>60</v>
      </c>
      <c r="J38" s="646" t="s">
        <v>317</v>
      </c>
      <c r="K38" s="415"/>
      <c r="L38" s="638">
        <v>70</v>
      </c>
      <c r="M38" s="639" t="s">
        <v>323</v>
      </c>
      <c r="N38" s="445" t="s">
        <v>249</v>
      </c>
      <c r="O38" s="640">
        <v>40</v>
      </c>
      <c r="P38" s="611" t="str">
        <f>P37</f>
        <v>深色蔬菜</v>
      </c>
      <c r="Q38" s="396"/>
      <c r="R38" s="612">
        <v>100</v>
      </c>
      <c r="S38" s="609" t="s">
        <v>472</v>
      </c>
      <c r="T38" s="40"/>
      <c r="U38" s="610">
        <v>40</v>
      </c>
      <c r="V38" s="1646"/>
      <c r="W38" s="1008">
        <f>SUM(Z37*15)+(Z39*5)+(Z41*15)</f>
        <v>102.05000000000001</v>
      </c>
      <c r="X38" s="687" t="s">
        <v>19</v>
      </c>
      <c r="Y38" s="707" t="s">
        <v>54</v>
      </c>
      <c r="Z38" s="981">
        <f>AJ45</f>
        <v>2.5599999999999996</v>
      </c>
      <c r="AA38" s="84" t="s">
        <v>84</v>
      </c>
      <c r="AB38" s="79">
        <v>6</v>
      </c>
      <c r="AC38" s="79">
        <f>AB38*2</f>
        <v>12</v>
      </c>
      <c r="AD38" s="79"/>
      <c r="AE38" s="79">
        <f>AB38*15</f>
        <v>90</v>
      </c>
      <c r="AF38" s="79">
        <f>AC38*4+AE38*4</f>
        <v>408</v>
      </c>
      <c r="AG38" s="80"/>
      <c r="AH38" s="912"/>
      <c r="AI38" s="913" t="s">
        <v>398</v>
      </c>
      <c r="AJ38" s="914" t="s">
        <v>399</v>
      </c>
      <c r="AK38" s="915" t="s">
        <v>400</v>
      </c>
      <c r="AL38" s="172"/>
      <c r="AM38" s="80"/>
    </row>
    <row r="39" spans="1:39" ht="28.35" customHeight="1">
      <c r="A39" s="30"/>
      <c r="B39" s="582">
        <v>29</v>
      </c>
      <c r="C39" s="1639"/>
      <c r="D39" s="607"/>
      <c r="E39" s="855"/>
      <c r="F39" s="643"/>
      <c r="G39" s="651" t="s">
        <v>18</v>
      </c>
      <c r="H39" s="395"/>
      <c r="I39" s="608"/>
      <c r="J39" s="646" t="s">
        <v>363</v>
      </c>
      <c r="K39" s="415"/>
      <c r="L39" s="638">
        <v>10</v>
      </c>
      <c r="M39" s="639" t="s">
        <v>187</v>
      </c>
      <c r="N39" s="446"/>
      <c r="O39" s="640">
        <v>20</v>
      </c>
      <c r="P39" s="611" t="s">
        <v>138</v>
      </c>
      <c r="Q39" s="63"/>
      <c r="R39" s="612"/>
      <c r="S39" s="609" t="s">
        <v>195</v>
      </c>
      <c r="T39" s="40"/>
      <c r="U39" s="610">
        <v>10</v>
      </c>
      <c r="V39" s="1646"/>
      <c r="W39" s="690" t="s">
        <v>6</v>
      </c>
      <c r="X39" s="691"/>
      <c r="Y39" s="709" t="s">
        <v>57</v>
      </c>
      <c r="Z39" s="716">
        <f>AK45</f>
        <v>2.2000000000000002</v>
      </c>
      <c r="AA39" s="85" t="s">
        <v>77</v>
      </c>
      <c r="AB39" s="79">
        <v>2.2999999999999998</v>
      </c>
      <c r="AC39" s="86">
        <f>AB39*7</f>
        <v>16.099999999999998</v>
      </c>
      <c r="AD39" s="79">
        <f>AB39*5</f>
        <v>11.5</v>
      </c>
      <c r="AE39" s="79" t="s">
        <v>74</v>
      </c>
      <c r="AF39" s="87">
        <f>AC39*4+AD39*9</f>
        <v>167.89999999999998</v>
      </c>
      <c r="AG39" s="80"/>
      <c r="AH39" s="912"/>
      <c r="AI39" s="913">
        <v>5.5</v>
      </c>
      <c r="AJ39" s="914">
        <v>1.71</v>
      </c>
      <c r="AK39" s="915">
        <v>0.8</v>
      </c>
      <c r="AL39" s="80"/>
      <c r="AM39" s="80"/>
    </row>
    <row r="40" spans="1:39" ht="28.35" customHeight="1">
      <c r="A40" s="30"/>
      <c r="B40" s="582" t="s">
        <v>7</v>
      </c>
      <c r="C40" s="1639"/>
      <c r="D40" s="622"/>
      <c r="E40" s="846"/>
      <c r="F40" s="644"/>
      <c r="G40" s="651" t="s">
        <v>429</v>
      </c>
      <c r="H40" s="393"/>
      <c r="I40" s="608"/>
      <c r="J40" s="646" t="s">
        <v>18</v>
      </c>
      <c r="K40" s="415"/>
      <c r="L40" s="638"/>
      <c r="M40" s="639" t="s">
        <v>94</v>
      </c>
      <c r="N40" s="447"/>
      <c r="O40" s="640"/>
      <c r="P40" s="611"/>
      <c r="Q40" s="63"/>
      <c r="R40" s="612"/>
      <c r="S40" s="825" t="s">
        <v>198</v>
      </c>
      <c r="T40" s="41"/>
      <c r="U40" s="610"/>
      <c r="V40" s="1646"/>
      <c r="W40" s="686">
        <f>SUM(Z38*5)+(Z40*5)</f>
        <v>25.299999999999997</v>
      </c>
      <c r="X40" s="687" t="s">
        <v>19</v>
      </c>
      <c r="Y40" s="709" t="s">
        <v>60</v>
      </c>
      <c r="Z40" s="717">
        <v>2.5</v>
      </c>
      <c r="AA40" s="78" t="s">
        <v>79</v>
      </c>
      <c r="AB40" s="79">
        <v>1.5</v>
      </c>
      <c r="AC40" s="79">
        <f>AB40*1</f>
        <v>1.5</v>
      </c>
      <c r="AD40" s="79" t="s">
        <v>74</v>
      </c>
      <c r="AE40" s="79">
        <f>AB40*5</f>
        <v>7.5</v>
      </c>
      <c r="AF40" s="79">
        <f>AC40*4+AE40*4</f>
        <v>36</v>
      </c>
      <c r="AG40" s="80"/>
      <c r="AH40" s="912"/>
      <c r="AI40" s="916">
        <v>0.56999999999999995</v>
      </c>
      <c r="AJ40" s="917">
        <v>0.56999999999999995</v>
      </c>
      <c r="AK40" s="918">
        <v>1</v>
      </c>
      <c r="AL40" s="80"/>
      <c r="AM40" s="80"/>
    </row>
    <row r="41" spans="1:39" ht="28.35" customHeight="1">
      <c r="A41" s="30"/>
      <c r="B41" s="1660" t="s">
        <v>91</v>
      </c>
      <c r="C41" s="1639"/>
      <c r="D41" s="622"/>
      <c r="E41" s="846"/>
      <c r="F41" s="644"/>
      <c r="G41" s="651"/>
      <c r="H41" s="393"/>
      <c r="I41" s="608"/>
      <c r="J41" s="641"/>
      <c r="K41" s="909"/>
      <c r="L41" s="642"/>
      <c r="M41" s="639" t="s">
        <v>244</v>
      </c>
      <c r="N41" s="447"/>
      <c r="O41" s="640"/>
      <c r="P41" s="607"/>
      <c r="Q41" s="623"/>
      <c r="R41" s="621"/>
      <c r="S41" s="605"/>
      <c r="T41" s="413"/>
      <c r="U41" s="606"/>
      <c r="V41" s="1646"/>
      <c r="W41" s="690" t="s">
        <v>8</v>
      </c>
      <c r="X41" s="691"/>
      <c r="Y41" s="709" t="s">
        <v>63</v>
      </c>
      <c r="Z41" s="716">
        <v>0</v>
      </c>
      <c r="AA41" s="78" t="s">
        <v>73</v>
      </c>
      <c r="AB41" s="79">
        <v>2.5</v>
      </c>
      <c r="AC41" s="79"/>
      <c r="AD41" s="79">
        <f>AB41*5</f>
        <v>12.5</v>
      </c>
      <c r="AE41" s="79" t="s">
        <v>74</v>
      </c>
      <c r="AF41" s="79">
        <f>AD41*9</f>
        <v>112.5</v>
      </c>
      <c r="AG41" s="80"/>
      <c r="AH41" s="912"/>
      <c r="AI41" s="919"/>
      <c r="AJ41" s="917">
        <v>0.28000000000000003</v>
      </c>
      <c r="AK41" s="918">
        <v>0.4</v>
      </c>
      <c r="AL41" s="80"/>
      <c r="AM41" s="80"/>
    </row>
    <row r="42" spans="1:39" ht="28.35" customHeight="1">
      <c r="A42" s="30"/>
      <c r="B42" s="1660"/>
      <c r="C42" s="1639"/>
      <c r="D42" s="622"/>
      <c r="E42" s="846"/>
      <c r="F42" s="644"/>
      <c r="G42" s="652"/>
      <c r="H42" s="908"/>
      <c r="I42" s="653"/>
      <c r="J42" s="647"/>
      <c r="K42" s="623"/>
      <c r="L42" s="621"/>
      <c r="M42" s="639"/>
      <c r="N42" s="448"/>
      <c r="O42" s="640"/>
      <c r="P42" s="607"/>
      <c r="Q42" s="623"/>
      <c r="R42" s="621"/>
      <c r="S42" s="607"/>
      <c r="T42" s="846"/>
      <c r="U42" s="621"/>
      <c r="V42" s="1646"/>
      <c r="W42" s="1009">
        <f>SUM(Z37*2)+(Z38*7)</f>
        <v>30.06</v>
      </c>
      <c r="X42" s="687" t="s">
        <v>19</v>
      </c>
      <c r="Y42" s="710" t="s">
        <v>65</v>
      </c>
      <c r="Z42" s="716">
        <v>0</v>
      </c>
      <c r="AA42" s="78" t="s">
        <v>75</v>
      </c>
      <c r="AB42" s="79"/>
      <c r="AC42" s="78"/>
      <c r="AD42" s="78"/>
      <c r="AE42" s="78">
        <f>AB42*15</f>
        <v>0</v>
      </c>
      <c r="AF42" s="78"/>
      <c r="AG42" s="80"/>
      <c r="AH42" s="912"/>
      <c r="AI42" s="919"/>
      <c r="AJ42" s="917"/>
      <c r="AK42" s="918"/>
      <c r="AL42" s="80"/>
      <c r="AM42" s="80"/>
    </row>
    <row r="43" spans="1:39" ht="28.35" customHeight="1">
      <c r="A43" s="30"/>
      <c r="B43" s="583"/>
      <c r="C43" s="125"/>
      <c r="D43" s="622"/>
      <c r="E43" s="846"/>
      <c r="F43" s="644"/>
      <c r="G43" s="652"/>
      <c r="H43" s="908"/>
      <c r="I43" s="653"/>
      <c r="J43" s="647"/>
      <c r="K43" s="623"/>
      <c r="L43" s="621"/>
      <c r="M43" s="607"/>
      <c r="N43" s="623"/>
      <c r="O43" s="621"/>
      <c r="P43" s="607"/>
      <c r="Q43" s="623"/>
      <c r="R43" s="621"/>
      <c r="S43" s="607"/>
      <c r="T43" s="846"/>
      <c r="U43" s="621"/>
      <c r="V43" s="1646"/>
      <c r="W43" s="690" t="s">
        <v>9</v>
      </c>
      <c r="X43" s="691"/>
      <c r="Y43" s="712"/>
      <c r="Z43" s="716"/>
      <c r="AA43" s="78"/>
      <c r="AB43" s="79"/>
      <c r="AC43" s="78">
        <f>SUM(AC38:AC42)</f>
        <v>29.599999999999998</v>
      </c>
      <c r="AD43" s="78">
        <f>SUM(AD38:AD42)</f>
        <v>24</v>
      </c>
      <c r="AE43" s="78">
        <f>SUM(AE38:AE42)</f>
        <v>97.5</v>
      </c>
      <c r="AF43" s="78">
        <f>AC43*4+AD43*9+AE43*4</f>
        <v>724.4</v>
      </c>
      <c r="AG43" s="80"/>
      <c r="AH43" s="912"/>
      <c r="AI43" s="919"/>
      <c r="AJ43" s="917"/>
      <c r="AK43" s="918"/>
      <c r="AL43" s="80"/>
      <c r="AM43" s="80"/>
    </row>
    <row r="44" spans="1:39" ht="28.35" customHeight="1" thickBot="1">
      <c r="A44" s="30"/>
      <c r="B44" s="124"/>
      <c r="C44" s="137"/>
      <c r="D44" s="221"/>
      <c r="E44" s="224"/>
      <c r="F44" s="645"/>
      <c r="G44" s="654"/>
      <c r="H44" s="655"/>
      <c r="I44" s="656"/>
      <c r="J44" s="648"/>
      <c r="K44" s="224"/>
      <c r="L44" s="222"/>
      <c r="M44" s="223"/>
      <c r="N44" s="224"/>
      <c r="O44" s="222"/>
      <c r="P44" s="223"/>
      <c r="Q44" s="224"/>
      <c r="R44" s="222"/>
      <c r="S44" s="223"/>
      <c r="T44" s="224"/>
      <c r="U44" s="222"/>
      <c r="V44" s="1647"/>
      <c r="W44" s="1012">
        <f>SUM(W38+W42)*4+(W40*9)</f>
        <v>756.1400000000001</v>
      </c>
      <c r="X44" s="697" t="s">
        <v>68</v>
      </c>
      <c r="Y44" s="718"/>
      <c r="Z44" s="719"/>
      <c r="AA44" s="78"/>
      <c r="AB44" s="79"/>
      <c r="AC44" s="88">
        <f>AC43*4/AF43</f>
        <v>0.16344561016013251</v>
      </c>
      <c r="AD44" s="88">
        <f>AD43*9/AF43</f>
        <v>0.29817780231916069</v>
      </c>
      <c r="AE44" s="88">
        <f>AE43*4/AF43</f>
        <v>0.53837658752070683</v>
      </c>
      <c r="AF44" s="78"/>
      <c r="AG44" s="80"/>
      <c r="AH44" s="912"/>
      <c r="AI44" s="913"/>
      <c r="AJ44" s="914"/>
      <c r="AK44" s="915"/>
      <c r="AL44" s="80"/>
      <c r="AM44" s="80"/>
    </row>
    <row r="45" spans="1:39" ht="42.75" customHeight="1">
      <c r="A45" s="30"/>
      <c r="B45" s="1650" t="s">
        <v>389</v>
      </c>
      <c r="C45" s="1651"/>
      <c r="D45" s="1651"/>
      <c r="E45" s="1651"/>
      <c r="F45" s="1651"/>
      <c r="G45" s="1651"/>
      <c r="H45" s="1651"/>
      <c r="I45" s="1651"/>
      <c r="J45" s="1651"/>
      <c r="K45" s="1651"/>
      <c r="L45" s="1651"/>
      <c r="M45" s="1651"/>
      <c r="N45" s="1651"/>
      <c r="O45" s="1651"/>
      <c r="P45" s="1651"/>
      <c r="Q45" s="1651"/>
      <c r="R45" s="1651"/>
      <c r="S45" s="1651"/>
      <c r="T45" s="1651"/>
      <c r="U45" s="1651"/>
      <c r="V45" s="1651"/>
      <c r="W45" s="1651"/>
      <c r="X45" s="1651"/>
      <c r="Y45" s="1651"/>
      <c r="Z45" s="89"/>
      <c r="AA45" s="78"/>
      <c r="AB45" s="79"/>
      <c r="AC45" s="78"/>
      <c r="AD45" s="78"/>
      <c r="AE45" s="78"/>
      <c r="AF45" s="78"/>
      <c r="AG45" s="80"/>
      <c r="AH45" s="920" t="s">
        <v>401</v>
      </c>
      <c r="AI45" s="913">
        <f>SUM(AI39:AI44)</f>
        <v>6.07</v>
      </c>
      <c r="AJ45" s="914">
        <f>SUM(AJ39:AJ44)</f>
        <v>2.5599999999999996</v>
      </c>
      <c r="AK45" s="915">
        <f>SUM(AK39:AK44)</f>
        <v>2.2000000000000002</v>
      </c>
      <c r="AL45" s="80"/>
      <c r="AM45" s="80"/>
    </row>
    <row r="46" spans="1:39">
      <c r="B46" s="79"/>
      <c r="C46" s="80"/>
      <c r="D46" s="1656"/>
      <c r="E46" s="1656"/>
      <c r="F46" s="1656"/>
      <c r="G46" s="1656"/>
      <c r="H46" s="100"/>
      <c r="I46" s="78"/>
      <c r="J46" s="78"/>
      <c r="K46" s="100"/>
      <c r="L46" s="78"/>
      <c r="M46" s="80"/>
      <c r="N46" s="100"/>
      <c r="O46" s="78"/>
      <c r="P46" s="80"/>
      <c r="Q46" s="100"/>
      <c r="R46" s="78"/>
      <c r="S46" s="80"/>
      <c r="T46" s="100"/>
      <c r="U46" s="78"/>
      <c r="V46" s="90"/>
      <c r="W46" s="80"/>
      <c r="X46" s="91"/>
      <c r="Y46" s="79"/>
      <c r="Z46" s="80"/>
      <c r="AA46" s="78"/>
      <c r="AB46" s="79"/>
      <c r="AC46" s="78"/>
      <c r="AD46" s="78"/>
      <c r="AE46" s="78"/>
      <c r="AF46" s="78"/>
      <c r="AG46" s="80"/>
      <c r="AH46" s="80"/>
      <c r="AI46" s="80"/>
      <c r="AJ46" s="80"/>
      <c r="AK46" s="80"/>
      <c r="AL46" s="80"/>
      <c r="AM46" s="80"/>
    </row>
    <row r="47" spans="1:39">
      <c r="B47" s="77"/>
      <c r="C47" s="80"/>
      <c r="D47" s="80"/>
      <c r="E47" s="99"/>
      <c r="F47" s="77"/>
      <c r="G47" s="80"/>
      <c r="H47" s="99"/>
      <c r="I47" s="80"/>
      <c r="J47" s="80"/>
      <c r="K47" s="99"/>
      <c r="L47" s="80"/>
      <c r="M47" s="80"/>
      <c r="N47" s="99"/>
      <c r="O47" s="80"/>
      <c r="P47" s="80"/>
      <c r="Q47" s="99"/>
      <c r="R47" s="80"/>
      <c r="S47" s="80"/>
      <c r="T47" s="99"/>
      <c r="U47" s="80"/>
      <c r="V47" s="92"/>
      <c r="W47" s="80"/>
      <c r="X47" s="91"/>
      <c r="Y47" s="79"/>
      <c r="Z47" s="80"/>
      <c r="AA47" s="78"/>
      <c r="AB47" s="79"/>
      <c r="AC47" s="78"/>
      <c r="AD47" s="78"/>
      <c r="AE47" s="78"/>
      <c r="AF47" s="78"/>
      <c r="AG47" s="80"/>
      <c r="AH47" s="80"/>
      <c r="AI47" s="80"/>
      <c r="AJ47" s="80"/>
      <c r="AK47" s="80"/>
      <c r="AL47" s="80"/>
      <c r="AM47" s="80"/>
    </row>
    <row r="48" spans="1:39">
      <c r="B48" s="77"/>
      <c r="C48" s="80"/>
      <c r="D48" s="80"/>
      <c r="E48" s="99"/>
      <c r="F48" s="77"/>
      <c r="G48" s="80"/>
      <c r="H48" s="99"/>
      <c r="I48" s="80"/>
      <c r="J48" s="80"/>
      <c r="K48" s="99"/>
      <c r="L48" s="80"/>
      <c r="M48" s="80"/>
      <c r="N48" s="99"/>
      <c r="O48" s="80"/>
      <c r="P48" s="80"/>
      <c r="Q48" s="99"/>
      <c r="R48" s="80"/>
      <c r="S48" s="80"/>
      <c r="T48" s="99"/>
      <c r="U48" s="80"/>
      <c r="V48" s="92"/>
      <c r="W48" s="80"/>
      <c r="X48" s="91"/>
      <c r="Y48" s="79"/>
      <c r="Z48" s="80"/>
      <c r="AA48" s="78"/>
      <c r="AB48" s="79"/>
      <c r="AC48" s="78"/>
      <c r="AD48" s="78"/>
      <c r="AE48" s="78"/>
      <c r="AF48" s="78"/>
      <c r="AG48" s="80"/>
      <c r="AH48" s="80"/>
      <c r="AI48" s="80"/>
      <c r="AJ48" s="80"/>
      <c r="AK48" s="80"/>
      <c r="AL48" s="80"/>
      <c r="AM48" s="80"/>
    </row>
    <row r="49" spans="2:39">
      <c r="B49" s="77"/>
      <c r="C49" s="80"/>
      <c r="D49" s="80"/>
      <c r="E49" s="99"/>
      <c r="F49" s="77"/>
      <c r="G49" s="80"/>
      <c r="H49" s="99"/>
      <c r="I49" s="80"/>
      <c r="J49" s="80"/>
      <c r="K49" s="99"/>
      <c r="L49" s="80"/>
      <c r="M49" s="80"/>
      <c r="N49" s="99"/>
      <c r="O49" s="80"/>
      <c r="P49" s="80"/>
      <c r="Q49" s="99"/>
      <c r="R49" s="80"/>
      <c r="S49" s="80"/>
      <c r="T49" s="99"/>
      <c r="U49" s="80"/>
      <c r="V49" s="92"/>
      <c r="W49" s="80"/>
      <c r="X49" s="91"/>
      <c r="Y49" s="79"/>
      <c r="Z49" s="80"/>
      <c r="AA49" s="78"/>
      <c r="AB49" s="79"/>
      <c r="AC49" s="78"/>
      <c r="AD49" s="78"/>
      <c r="AE49" s="78"/>
      <c r="AF49" s="78"/>
      <c r="AG49" s="80"/>
      <c r="AH49" s="80"/>
      <c r="AI49" s="80"/>
      <c r="AJ49" s="80"/>
      <c r="AK49" s="80"/>
      <c r="AL49" s="80"/>
      <c r="AM49" s="80"/>
    </row>
    <row r="50" spans="2:39">
      <c r="B50" s="77"/>
      <c r="C50" s="80"/>
      <c r="D50" s="80"/>
      <c r="E50" s="99"/>
      <c r="F50" s="77"/>
      <c r="G50" s="80"/>
      <c r="H50" s="99"/>
      <c r="I50" s="80"/>
      <c r="J50" s="80"/>
      <c r="K50" s="99"/>
      <c r="L50" s="80"/>
      <c r="M50" s="80"/>
      <c r="N50" s="99"/>
      <c r="O50" s="80"/>
      <c r="P50" s="80"/>
      <c r="Q50" s="99"/>
      <c r="R50" s="80"/>
      <c r="S50" s="80"/>
      <c r="T50" s="99"/>
      <c r="U50" s="80"/>
      <c r="V50" s="92"/>
      <c r="W50" s="80"/>
      <c r="X50" s="91"/>
      <c r="Y50" s="79"/>
      <c r="Z50" s="80"/>
      <c r="AA50" s="78"/>
      <c r="AB50" s="79"/>
      <c r="AC50" s="78"/>
      <c r="AD50" s="78"/>
      <c r="AE50" s="78"/>
      <c r="AF50" s="78"/>
      <c r="AG50" s="80"/>
      <c r="AH50" s="80"/>
      <c r="AI50" s="80"/>
      <c r="AJ50" s="80"/>
      <c r="AK50" s="80"/>
      <c r="AL50" s="80"/>
      <c r="AM50" s="80"/>
    </row>
    <row r="51" spans="2:39">
      <c r="Y51" s="25"/>
    </row>
    <row r="52" spans="2:39">
      <c r="Y52" s="25"/>
    </row>
  </sheetData>
  <mergeCells count="21">
    <mergeCell ref="B17:B18"/>
    <mergeCell ref="B25:B26"/>
    <mergeCell ref="B33:B34"/>
    <mergeCell ref="C37:C42"/>
    <mergeCell ref="V37:V44"/>
    <mergeCell ref="B41:B42"/>
    <mergeCell ref="C13:C18"/>
    <mergeCell ref="V13:V20"/>
    <mergeCell ref="B2:G2"/>
    <mergeCell ref="C5:C10"/>
    <mergeCell ref="V5:V12"/>
    <mergeCell ref="B9:B10"/>
    <mergeCell ref="W4:X4"/>
    <mergeCell ref="B1:X1"/>
    <mergeCell ref="V2:Z3"/>
    <mergeCell ref="D46:G46"/>
    <mergeCell ref="C29:C34"/>
    <mergeCell ref="V29:V36"/>
    <mergeCell ref="C21:C26"/>
    <mergeCell ref="V21:V28"/>
    <mergeCell ref="B45:Y45"/>
  </mergeCells>
  <phoneticPr fontId="19" type="noConversion"/>
  <printOptions horizontalCentered="1" verticalCentered="1"/>
  <pageMargins left="0.35433070866141736" right="0.15748031496062992" top="0.19685039370078741" bottom="0.15748031496062992" header="0.51181102362204722" footer="0.23622047244094491"/>
  <pageSetup paperSize="9" scale="38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U71"/>
  <sheetViews>
    <sheetView view="pageBreakPreview" topLeftCell="A7" zoomScale="19" zoomScaleNormal="100" zoomScaleSheetLayoutView="19" workbookViewId="0">
      <selection activeCell="D21" sqref="D21:F21"/>
    </sheetView>
  </sheetViews>
  <sheetFormatPr defaultRowHeight="16.5"/>
  <cols>
    <col min="1" max="1" width="38.125" style="204" customWidth="1"/>
    <col min="2" max="2" width="38.125" style="205" customWidth="1"/>
    <col min="3" max="3" width="29.875" style="205" customWidth="1"/>
    <col min="4" max="4" width="32.125" style="204" customWidth="1"/>
    <col min="5" max="6" width="32.125" style="205" customWidth="1"/>
    <col min="7" max="7" width="31" style="500" customWidth="1"/>
    <col min="8" max="8" width="31" style="205" customWidth="1"/>
    <col min="9" max="9" width="45.5" style="205" customWidth="1"/>
    <col min="10" max="10" width="32.125" style="500" customWidth="1"/>
    <col min="11" max="12" width="32.125" style="205" customWidth="1"/>
    <col min="13" max="13" width="32.125" style="500" customWidth="1"/>
    <col min="14" max="15" width="32.125" style="205" customWidth="1"/>
    <col min="16" max="16" width="0.625" style="205" hidden="1" customWidth="1"/>
    <col min="17" max="18" width="9" style="205" hidden="1" customWidth="1"/>
    <col min="19" max="19" width="0.5" style="205" hidden="1" customWidth="1"/>
    <col min="20" max="16384" width="9" style="205"/>
  </cols>
  <sheetData>
    <row r="1" spans="1:42" ht="83.1" customHeight="1">
      <c r="A1" s="1705" t="s">
        <v>139</v>
      </c>
      <c r="B1" s="1705"/>
      <c r="C1" s="1705"/>
      <c r="D1" s="1705"/>
      <c r="E1" s="1705"/>
      <c r="F1" s="1705"/>
      <c r="G1" s="1705"/>
      <c r="H1" s="1705"/>
      <c r="I1" s="1705"/>
      <c r="J1" s="1705"/>
      <c r="K1" s="1705"/>
      <c r="L1" s="1705"/>
      <c r="M1" s="1705"/>
      <c r="N1" s="1705"/>
      <c r="O1" s="247"/>
    </row>
    <row r="2" spans="1:42" ht="90.6" customHeight="1">
      <c r="A2" s="451" t="s">
        <v>308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1706" t="s">
        <v>135</v>
      </c>
      <c r="N2" s="1706"/>
      <c r="O2" s="1706"/>
      <c r="U2"/>
    </row>
    <row r="3" spans="1:42" ht="9" customHeight="1" thickBot="1">
      <c r="A3" s="198"/>
      <c r="B3" s="1581"/>
      <c r="C3" s="1581"/>
      <c r="D3" s="1581"/>
      <c r="E3" s="1581"/>
      <c r="F3" s="1581"/>
      <c r="G3" s="1581"/>
      <c r="H3" s="1581"/>
      <c r="I3" s="1581"/>
      <c r="J3" s="1581"/>
      <c r="K3" s="1581"/>
      <c r="L3" s="1581"/>
      <c r="M3" s="1581"/>
      <c r="N3" s="1581"/>
      <c r="O3" s="247"/>
      <c r="U3" s="452"/>
    </row>
    <row r="4" spans="1:42" s="307" customFormat="1" ht="101.1" customHeight="1" thickBot="1">
      <c r="A4" s="1707"/>
      <c r="B4" s="1708"/>
      <c r="C4" s="1709"/>
      <c r="D4" s="1710"/>
      <c r="E4" s="1711"/>
      <c r="F4" s="1712"/>
      <c r="G4" s="1713">
        <v>1</v>
      </c>
      <c r="H4" s="1714"/>
      <c r="I4" s="1715"/>
      <c r="J4" s="1716">
        <v>2</v>
      </c>
      <c r="K4" s="1717"/>
      <c r="L4" s="1718"/>
      <c r="M4" s="1719">
        <v>3</v>
      </c>
      <c r="N4" s="1720"/>
      <c r="O4" s="1721"/>
      <c r="P4" s="1722">
        <v>5</v>
      </c>
      <c r="Q4" s="1723"/>
      <c r="R4" s="1723"/>
      <c r="S4" s="1724"/>
      <c r="W4" s="308"/>
    </row>
    <row r="5" spans="1:42" s="1" customFormat="1" ht="116.85" customHeight="1">
      <c r="A5" s="1725" t="s">
        <v>130</v>
      </c>
      <c r="B5" s="1726"/>
      <c r="C5" s="1726"/>
      <c r="D5" s="1726"/>
      <c r="E5" s="1726"/>
      <c r="F5" s="1726"/>
      <c r="G5" s="1727" t="s">
        <v>167</v>
      </c>
      <c r="H5" s="1728"/>
      <c r="I5" s="1728"/>
      <c r="J5" s="1729" t="s">
        <v>170</v>
      </c>
      <c r="K5" s="1730"/>
      <c r="L5" s="1730"/>
      <c r="M5" s="1729" t="s">
        <v>40</v>
      </c>
      <c r="N5" s="1730"/>
      <c r="O5" s="1731"/>
      <c r="P5" s="1732" t="s">
        <v>39</v>
      </c>
      <c r="Q5" s="1733"/>
      <c r="R5" s="1733"/>
      <c r="S5" s="1734"/>
      <c r="U5"/>
      <c r="V5"/>
      <c r="W5" s="452"/>
    </row>
    <row r="6" spans="1:42" s="233" customFormat="1" ht="116.85" customHeight="1">
      <c r="A6" s="1735" t="s">
        <v>131</v>
      </c>
      <c r="B6" s="1736"/>
      <c r="C6" s="1736"/>
      <c r="D6" s="1736"/>
      <c r="E6" s="1736"/>
      <c r="F6" s="1736"/>
      <c r="G6" s="1737" t="s">
        <v>275</v>
      </c>
      <c r="H6" s="1738"/>
      <c r="I6" s="1738"/>
      <c r="J6" s="1737" t="s">
        <v>215</v>
      </c>
      <c r="K6" s="1738"/>
      <c r="L6" s="1738"/>
      <c r="M6" s="1739" t="s">
        <v>174</v>
      </c>
      <c r="N6" s="1738"/>
      <c r="O6" s="1740"/>
      <c r="P6" s="1741" t="s">
        <v>28</v>
      </c>
      <c r="Q6" s="1742"/>
      <c r="R6" s="1742"/>
      <c r="S6" s="1743"/>
      <c r="U6" s="453"/>
      <c r="V6" s="454"/>
    </row>
    <row r="7" spans="1:42" s="1" customFormat="1" ht="116.85" customHeight="1">
      <c r="A7" s="1735" t="s">
        <v>132</v>
      </c>
      <c r="B7" s="1736"/>
      <c r="C7" s="1736"/>
      <c r="D7" s="1736"/>
      <c r="E7" s="1736"/>
      <c r="F7" s="1736"/>
      <c r="G7" s="1744" t="s">
        <v>214</v>
      </c>
      <c r="H7" s="1745"/>
      <c r="I7" s="1745"/>
      <c r="J7" s="1746" t="s">
        <v>276</v>
      </c>
      <c r="K7" s="1747"/>
      <c r="L7" s="1747"/>
      <c r="M7" s="1746" t="s">
        <v>277</v>
      </c>
      <c r="N7" s="1747"/>
      <c r="O7" s="1748"/>
      <c r="P7" s="1749" t="s">
        <v>29</v>
      </c>
      <c r="Q7" s="1750"/>
      <c r="R7" s="1750"/>
      <c r="S7" s="1751"/>
      <c r="U7"/>
    </row>
    <row r="8" spans="1:42" s="32" customFormat="1" ht="116.85" customHeight="1">
      <c r="A8" s="1752" t="s">
        <v>133</v>
      </c>
      <c r="B8" s="1753"/>
      <c r="C8" s="1753"/>
      <c r="D8" s="1753"/>
      <c r="E8" s="1753"/>
      <c r="F8" s="1753"/>
      <c r="G8" s="1754" t="s">
        <v>278</v>
      </c>
      <c r="H8" s="1755"/>
      <c r="I8" s="1755"/>
      <c r="J8" s="1756" t="s">
        <v>216</v>
      </c>
      <c r="K8" s="1757"/>
      <c r="L8" s="1757"/>
      <c r="M8" s="1754" t="s">
        <v>279</v>
      </c>
      <c r="N8" s="1755"/>
      <c r="O8" s="1758"/>
      <c r="P8" s="1759" t="s">
        <v>35</v>
      </c>
      <c r="Q8" s="1760"/>
      <c r="R8" s="1760"/>
      <c r="S8" s="1761"/>
      <c r="U8" s="452"/>
    </row>
    <row r="9" spans="1:42" s="1" customFormat="1" ht="116.85" customHeight="1">
      <c r="A9" s="1762" t="s">
        <v>134</v>
      </c>
      <c r="B9" s="1763"/>
      <c r="C9" s="1763"/>
      <c r="D9" s="1763"/>
      <c r="E9" s="1763"/>
      <c r="F9" s="1763"/>
      <c r="G9" s="1764" t="s">
        <v>229</v>
      </c>
      <c r="H9" s="1765"/>
      <c r="I9" s="1766"/>
      <c r="J9" s="1767" t="s">
        <v>210</v>
      </c>
      <c r="K9" s="1768"/>
      <c r="L9" s="1769"/>
      <c r="M9" s="1764" t="s">
        <v>229</v>
      </c>
      <c r="N9" s="1765"/>
      <c r="O9" s="1766"/>
      <c r="P9" s="1749" t="s">
        <v>30</v>
      </c>
      <c r="Q9" s="1750"/>
      <c r="R9" s="1750"/>
      <c r="S9" s="1751"/>
      <c r="AP9"/>
    </row>
    <row r="10" spans="1:42" s="1" customFormat="1" ht="116.85" customHeight="1">
      <c r="A10" s="1770" t="s">
        <v>136</v>
      </c>
      <c r="B10" s="1771"/>
      <c r="C10" s="1771"/>
      <c r="D10" s="1771"/>
      <c r="E10" s="1771"/>
      <c r="F10" s="1771"/>
      <c r="G10" s="1772" t="s">
        <v>245</v>
      </c>
      <c r="H10" s="1773"/>
      <c r="I10" s="1774"/>
      <c r="J10" s="1775" t="s">
        <v>161</v>
      </c>
      <c r="K10" s="1776"/>
      <c r="L10" s="1777"/>
      <c r="M10" s="1778" t="s">
        <v>251</v>
      </c>
      <c r="N10" s="1779"/>
      <c r="O10" s="1780"/>
      <c r="P10" s="1759" t="s">
        <v>37</v>
      </c>
      <c r="Q10" s="1760"/>
      <c r="R10" s="1760"/>
      <c r="S10" s="1761"/>
    </row>
    <row r="11" spans="1:42" s="1" customFormat="1" ht="19.5" customHeight="1">
      <c r="A11" s="310"/>
      <c r="B11" s="455"/>
      <c r="C11" s="455"/>
      <c r="D11" s="455"/>
      <c r="E11" s="455"/>
      <c r="F11" s="455"/>
      <c r="G11" s="456" t="s">
        <v>4</v>
      </c>
      <c r="H11" s="457">
        <v>115</v>
      </c>
      <c r="I11" s="458" t="s">
        <v>203</v>
      </c>
      <c r="J11" s="459" t="s">
        <v>4</v>
      </c>
      <c r="K11" s="459">
        <v>115</v>
      </c>
      <c r="L11" s="460" t="s">
        <v>203</v>
      </c>
      <c r="M11" s="461" t="s">
        <v>4</v>
      </c>
      <c r="N11" s="302">
        <v>115</v>
      </c>
      <c r="O11" s="303" t="s">
        <v>203</v>
      </c>
      <c r="P11" s="192" t="e">
        <f>[1]第五週明細!AA37</f>
        <v>#REF!</v>
      </c>
      <c r="Q11" s="462" t="str">
        <f>[1]第五週明細!AA38</f>
        <v>主食</v>
      </c>
      <c r="R11" s="463"/>
      <c r="S11" s="35" t="s">
        <v>19</v>
      </c>
      <c r="W11"/>
    </row>
    <row r="12" spans="1:42" s="1" customFormat="1" ht="17.100000000000001" customHeight="1">
      <c r="A12" s="310"/>
      <c r="B12" s="455"/>
      <c r="C12" s="455"/>
      <c r="D12" s="455"/>
      <c r="E12" s="455"/>
      <c r="F12" s="455"/>
      <c r="G12" s="464" t="s">
        <v>6</v>
      </c>
      <c r="H12" s="465">
        <v>27.5</v>
      </c>
      <c r="I12" s="460" t="s">
        <v>280</v>
      </c>
      <c r="J12" s="459" t="s">
        <v>6</v>
      </c>
      <c r="K12" s="459">
        <v>27.5</v>
      </c>
      <c r="L12" s="460" t="s">
        <v>280</v>
      </c>
      <c r="M12" s="466" t="s">
        <v>6</v>
      </c>
      <c r="N12" s="467">
        <v>27.5</v>
      </c>
      <c r="O12" s="291" t="s">
        <v>280</v>
      </c>
      <c r="P12" s="192" t="str">
        <f>[1]第五週明細!AA39</f>
        <v>肉</v>
      </c>
      <c r="Q12" s="462" t="str">
        <f>[1]第五週明細!AA40</f>
        <v>菜</v>
      </c>
      <c r="R12" s="463"/>
      <c r="S12" s="35" t="s">
        <v>21</v>
      </c>
      <c r="W12" s="452"/>
    </row>
    <row r="13" spans="1:42" s="1" customFormat="1" ht="17.100000000000001" customHeight="1">
      <c r="A13" s="310"/>
      <c r="B13" s="455"/>
      <c r="C13" s="455"/>
      <c r="D13" s="455"/>
      <c r="E13" s="455"/>
      <c r="F13" s="455"/>
      <c r="G13" s="464" t="s">
        <v>8</v>
      </c>
      <c r="H13" s="465">
        <v>31.5</v>
      </c>
      <c r="I13" s="460" t="s">
        <v>280</v>
      </c>
      <c r="J13" s="459" t="s">
        <v>8</v>
      </c>
      <c r="K13" s="459">
        <v>31.5</v>
      </c>
      <c r="L13" s="460" t="s">
        <v>280</v>
      </c>
      <c r="M13" s="466" t="s">
        <v>8</v>
      </c>
      <c r="N13" s="467">
        <v>31.5</v>
      </c>
      <c r="O13" s="291" t="s">
        <v>280</v>
      </c>
      <c r="P13" s="192" t="str">
        <f>[1]第五週明細!AA41</f>
        <v>油</v>
      </c>
      <c r="Q13" s="462" t="str">
        <f>[1]第五週明細!AA42</f>
        <v>水果</v>
      </c>
      <c r="R13" s="463"/>
      <c r="S13" s="35" t="s">
        <v>21</v>
      </c>
      <c r="AA13"/>
    </row>
    <row r="14" spans="1:42" s="1" customFormat="1" ht="17.100000000000001" customHeight="1" thickBot="1">
      <c r="A14" s="311"/>
      <c r="B14" s="312"/>
      <c r="C14" s="312"/>
      <c r="D14" s="312"/>
      <c r="E14" s="312"/>
      <c r="F14" s="312"/>
      <c r="G14" s="468" t="s">
        <v>9</v>
      </c>
      <c r="H14" s="469">
        <v>833.5</v>
      </c>
      <c r="I14" s="470" t="s">
        <v>281</v>
      </c>
      <c r="J14" s="471" t="s">
        <v>9</v>
      </c>
      <c r="K14" s="471">
        <v>833.5</v>
      </c>
      <c r="L14" s="470" t="s">
        <v>281</v>
      </c>
      <c r="M14" s="472" t="s">
        <v>9</v>
      </c>
      <c r="N14" s="293">
        <v>833.5</v>
      </c>
      <c r="O14" s="294" t="s">
        <v>281</v>
      </c>
      <c r="P14" s="193" t="e">
        <f>[1]第五週明細!AA43</f>
        <v>#REF!</v>
      </c>
      <c r="Q14" s="36" t="e">
        <f>[1]第五週明細!AA44</f>
        <v>#REF!</v>
      </c>
      <c r="R14" s="37"/>
      <c r="S14" s="38" t="s">
        <v>22</v>
      </c>
    </row>
    <row r="15" spans="1:42" s="307" customFormat="1" ht="101.1" customHeight="1" thickBot="1">
      <c r="A15" s="1781">
        <v>6</v>
      </c>
      <c r="B15" s="1782"/>
      <c r="C15" s="1783"/>
      <c r="D15" s="1784">
        <v>7</v>
      </c>
      <c r="E15" s="1785"/>
      <c r="F15" s="1786"/>
      <c r="G15" s="1787">
        <v>8</v>
      </c>
      <c r="H15" s="1788"/>
      <c r="I15" s="1789"/>
      <c r="J15" s="1716">
        <v>9</v>
      </c>
      <c r="K15" s="1717"/>
      <c r="L15" s="1718"/>
      <c r="M15" s="1719">
        <v>10</v>
      </c>
      <c r="N15" s="1720"/>
      <c r="O15" s="1721"/>
      <c r="P15" s="1790">
        <v>16</v>
      </c>
      <c r="Q15" s="1791"/>
      <c r="R15" s="1791"/>
      <c r="S15" s="1792"/>
      <c r="W15" s="308"/>
      <c r="Y15" s="308"/>
    </row>
    <row r="16" spans="1:42" s="262" customFormat="1" ht="116.85" customHeight="1">
      <c r="A16" s="1729" t="s">
        <v>40</v>
      </c>
      <c r="B16" s="1730"/>
      <c r="C16" s="1731"/>
      <c r="D16" s="1727" t="s">
        <v>310</v>
      </c>
      <c r="E16" s="1728"/>
      <c r="F16" s="1728"/>
      <c r="G16" s="1727" t="s">
        <v>151</v>
      </c>
      <c r="H16" s="1728"/>
      <c r="I16" s="1728"/>
      <c r="J16" s="1729" t="s">
        <v>165</v>
      </c>
      <c r="K16" s="1730"/>
      <c r="L16" s="1730"/>
      <c r="M16" s="1729" t="s">
        <v>40</v>
      </c>
      <c r="N16" s="1730"/>
      <c r="O16" s="1731"/>
      <c r="P16" s="1793" t="s">
        <v>26</v>
      </c>
      <c r="Q16" s="1794"/>
      <c r="R16" s="1794"/>
      <c r="S16" s="1795"/>
      <c r="W16" s="263"/>
    </row>
    <row r="17" spans="1:42" s="264" customFormat="1" ht="116.85" customHeight="1">
      <c r="A17" s="1737" t="s">
        <v>217</v>
      </c>
      <c r="B17" s="1738"/>
      <c r="C17" s="1740"/>
      <c r="D17" s="1737" t="s">
        <v>247</v>
      </c>
      <c r="E17" s="1738"/>
      <c r="F17" s="1740"/>
      <c r="G17" s="1737" t="s">
        <v>220</v>
      </c>
      <c r="H17" s="1738"/>
      <c r="I17" s="1740"/>
      <c r="J17" s="1737" t="s">
        <v>282</v>
      </c>
      <c r="K17" s="1738"/>
      <c r="L17" s="1738"/>
      <c r="M17" s="1737" t="s">
        <v>283</v>
      </c>
      <c r="N17" s="1738"/>
      <c r="O17" s="1740"/>
      <c r="P17" s="1796" t="s">
        <v>27</v>
      </c>
      <c r="Q17" s="1797"/>
      <c r="R17" s="1797"/>
      <c r="S17" s="1798"/>
      <c r="AB17"/>
    </row>
    <row r="18" spans="1:42" s="262" customFormat="1" ht="116.85" customHeight="1">
      <c r="A18" s="1799" t="s">
        <v>218</v>
      </c>
      <c r="B18" s="1800"/>
      <c r="C18" s="1801"/>
      <c r="D18" s="1802" t="s">
        <v>219</v>
      </c>
      <c r="E18" s="1803"/>
      <c r="F18" s="1804"/>
      <c r="G18" s="1744" t="s">
        <v>284</v>
      </c>
      <c r="H18" s="1745"/>
      <c r="I18" s="1805"/>
      <c r="J18" s="1806" t="s">
        <v>176</v>
      </c>
      <c r="K18" s="1807"/>
      <c r="L18" s="1808"/>
      <c r="M18" s="1806" t="s">
        <v>29</v>
      </c>
      <c r="N18" s="1807"/>
      <c r="O18" s="1808"/>
      <c r="P18" s="1809" t="s">
        <v>31</v>
      </c>
      <c r="Q18" s="1810"/>
      <c r="R18" s="1810"/>
      <c r="S18" s="1811"/>
    </row>
    <row r="19" spans="1:42" s="265" customFormat="1" ht="116.85" customHeight="1">
      <c r="A19" s="1754" t="s">
        <v>285</v>
      </c>
      <c r="B19" s="1755"/>
      <c r="C19" s="1758"/>
      <c r="D19" s="1812" t="s">
        <v>286</v>
      </c>
      <c r="E19" s="1813"/>
      <c r="F19" s="1814"/>
      <c r="G19" s="1815" t="s">
        <v>221</v>
      </c>
      <c r="H19" s="1816"/>
      <c r="I19" s="1817"/>
      <c r="J19" s="1812" t="s">
        <v>222</v>
      </c>
      <c r="K19" s="1813"/>
      <c r="L19" s="1814"/>
      <c r="M19" s="1754" t="s">
        <v>287</v>
      </c>
      <c r="N19" s="1755"/>
      <c r="O19" s="1758"/>
      <c r="P19" s="1818" t="s">
        <v>36</v>
      </c>
      <c r="Q19" s="1819"/>
      <c r="R19" s="1819"/>
      <c r="S19" s="1820"/>
      <c r="V19" s="266"/>
      <c r="AL19"/>
    </row>
    <row r="20" spans="1:42" s="267" customFormat="1" ht="116.85" customHeight="1">
      <c r="A20" s="1821" t="s">
        <v>210</v>
      </c>
      <c r="B20" s="1822"/>
      <c r="C20" s="1823"/>
      <c r="D20" s="1821" t="s">
        <v>210</v>
      </c>
      <c r="E20" s="1822"/>
      <c r="F20" s="1823"/>
      <c r="G20" s="1764" t="s">
        <v>229</v>
      </c>
      <c r="H20" s="1765"/>
      <c r="I20" s="1766"/>
      <c r="J20" s="1824" t="s">
        <v>211</v>
      </c>
      <c r="K20" s="1825"/>
      <c r="L20" s="1826"/>
      <c r="M20" s="1764" t="s">
        <v>229</v>
      </c>
      <c r="N20" s="1765"/>
      <c r="O20" s="1766"/>
      <c r="P20" s="1827" t="s">
        <v>32</v>
      </c>
      <c r="Q20" s="1828"/>
      <c r="R20" s="1828"/>
      <c r="S20" s="1829"/>
      <c r="V20" s="263"/>
    </row>
    <row r="21" spans="1:42" s="268" customFormat="1" ht="116.85" customHeight="1">
      <c r="A21" s="1778" t="s">
        <v>288</v>
      </c>
      <c r="B21" s="1779"/>
      <c r="C21" s="1780"/>
      <c r="D21" s="1830" t="s">
        <v>162</v>
      </c>
      <c r="E21" s="1831"/>
      <c r="F21" s="1832"/>
      <c r="G21" s="1830" t="s">
        <v>212</v>
      </c>
      <c r="H21" s="1831"/>
      <c r="I21" s="1832"/>
      <c r="J21" s="1830" t="s">
        <v>223</v>
      </c>
      <c r="K21" s="1831"/>
      <c r="L21" s="1832"/>
      <c r="M21" s="1830" t="s">
        <v>289</v>
      </c>
      <c r="N21" s="1831"/>
      <c r="O21" s="1832"/>
      <c r="P21" s="1833" t="s">
        <v>37</v>
      </c>
      <c r="Q21" s="1834"/>
      <c r="R21" s="1834"/>
      <c r="S21" s="1835"/>
      <c r="X21" s="266"/>
      <c r="AP21"/>
    </row>
    <row r="22" spans="1:42" s="281" customFormat="1" ht="21.75" customHeight="1">
      <c r="A22" s="473" t="s">
        <v>4</v>
      </c>
      <c r="B22" s="302">
        <v>115</v>
      </c>
      <c r="C22" s="303" t="s">
        <v>203</v>
      </c>
      <c r="D22" s="473" t="str">
        <f>[1]第一週明細!W13</f>
        <v>醣類：</v>
      </c>
      <c r="E22" s="302">
        <f>[1]第一週明細!W14</f>
        <v>115</v>
      </c>
      <c r="F22" s="303" t="s">
        <v>19</v>
      </c>
      <c r="G22" s="473" t="str">
        <f>[1]第一週明細!W21</f>
        <v>醣類：</v>
      </c>
      <c r="H22" s="302">
        <f>[1]第一週明細!W22</f>
        <v>117</v>
      </c>
      <c r="I22" s="304" t="s">
        <v>19</v>
      </c>
      <c r="J22" s="473" t="s">
        <v>20</v>
      </c>
      <c r="K22" s="302">
        <f>[1]第一週明細!W30</f>
        <v>116</v>
      </c>
      <c r="L22" s="303" t="s">
        <v>19</v>
      </c>
      <c r="M22" s="473" t="str">
        <f>[1]第一週明細!W37</f>
        <v>醣類：</v>
      </c>
      <c r="N22" s="302">
        <f>[1]第一週明細!W38</f>
        <v>115</v>
      </c>
      <c r="O22" s="303" t="s">
        <v>19</v>
      </c>
      <c r="P22" s="474" t="e">
        <f>[1]第一週明細!AA37</f>
        <v>#REF!</v>
      </c>
      <c r="Q22" s="475" t="str">
        <f>[1]第一週明細!AA38</f>
        <v>主食</v>
      </c>
      <c r="R22" s="476"/>
      <c r="S22" s="277" t="s">
        <v>19</v>
      </c>
      <c r="X22" s="477"/>
    </row>
    <row r="23" spans="1:42" s="281" customFormat="1" ht="21.75" customHeight="1">
      <c r="A23" s="478" t="s">
        <v>6</v>
      </c>
      <c r="B23" s="467">
        <v>27.5</v>
      </c>
      <c r="C23" s="291" t="s">
        <v>280</v>
      </c>
      <c r="D23" s="478" t="str">
        <f>[1]第一週明細!W15</f>
        <v>脂肪：</v>
      </c>
      <c r="E23" s="467">
        <f>[1]第一週明細!W16</f>
        <v>27.5</v>
      </c>
      <c r="F23" s="291" t="s">
        <v>21</v>
      </c>
      <c r="G23" s="478" t="str">
        <f>[1]第一週明細!W23</f>
        <v>脂肪：</v>
      </c>
      <c r="H23" s="467">
        <f>[1]第一週明細!W24</f>
        <v>27.5</v>
      </c>
      <c r="I23" s="479" t="s">
        <v>21</v>
      </c>
      <c r="J23" s="478" t="s">
        <v>23</v>
      </c>
      <c r="K23" s="467">
        <f>[1]第一週明細!W32</f>
        <v>27</v>
      </c>
      <c r="L23" s="291" t="s">
        <v>21</v>
      </c>
      <c r="M23" s="478" t="str">
        <f>[1]第一週明細!W39</f>
        <v>脂肪：</v>
      </c>
      <c r="N23" s="467">
        <f>[1]第一週明細!W40</f>
        <v>26.5</v>
      </c>
      <c r="O23" s="291" t="s">
        <v>21</v>
      </c>
      <c r="P23" s="474" t="str">
        <f>[1]第一週明細!AA39</f>
        <v>肉</v>
      </c>
      <c r="Q23" s="475" t="str">
        <f>[1]第一週明細!AA40</f>
        <v>菜</v>
      </c>
      <c r="R23" s="476"/>
      <c r="S23" s="277" t="s">
        <v>21</v>
      </c>
    </row>
    <row r="24" spans="1:42" s="281" customFormat="1" ht="21.75" customHeight="1">
      <c r="A24" s="478" t="s">
        <v>8</v>
      </c>
      <c r="B24" s="467">
        <v>31.5</v>
      </c>
      <c r="C24" s="291" t="s">
        <v>280</v>
      </c>
      <c r="D24" s="478" t="str">
        <f>[1]第一週明細!W17</f>
        <v>蛋白質：</v>
      </c>
      <c r="E24" s="467">
        <f>[1]第一週明細!W18</f>
        <v>31.5</v>
      </c>
      <c r="F24" s="291" t="s">
        <v>21</v>
      </c>
      <c r="G24" s="478" t="str">
        <f>[1]第一週明細!W25</f>
        <v>蛋白質：</v>
      </c>
      <c r="H24" s="467">
        <f>[1]第一週明細!W26</f>
        <v>31.5</v>
      </c>
      <c r="I24" s="479" t="s">
        <v>21</v>
      </c>
      <c r="J24" s="478" t="s">
        <v>24</v>
      </c>
      <c r="K24" s="467">
        <f>[1]第一週明細!W34</f>
        <v>31.5</v>
      </c>
      <c r="L24" s="291" t="s">
        <v>21</v>
      </c>
      <c r="M24" s="478" t="str">
        <f>[1]第一週明細!W41</f>
        <v>蛋白質：</v>
      </c>
      <c r="N24" s="467">
        <f>[1]第一週明細!W42</f>
        <v>31.5</v>
      </c>
      <c r="O24" s="291" t="s">
        <v>21</v>
      </c>
      <c r="P24" s="474" t="str">
        <f>[1]第一週明細!AA41</f>
        <v>油</v>
      </c>
      <c r="Q24" s="475" t="str">
        <f>[1]第一週明細!AA42</f>
        <v>水果</v>
      </c>
      <c r="R24" s="476"/>
      <c r="S24" s="277" t="s">
        <v>21</v>
      </c>
    </row>
    <row r="25" spans="1:42" s="281" customFormat="1" ht="21.75" customHeight="1" thickBot="1">
      <c r="A25" s="480" t="s">
        <v>9</v>
      </c>
      <c r="B25" s="293">
        <v>833.5</v>
      </c>
      <c r="C25" s="294" t="s">
        <v>281</v>
      </c>
      <c r="D25" s="480" t="str">
        <f>[1]第一週明細!W19</f>
        <v>熱量：</v>
      </c>
      <c r="E25" s="293">
        <f>[1]第一週明細!W20</f>
        <v>833.5</v>
      </c>
      <c r="F25" s="294" t="s">
        <v>22</v>
      </c>
      <c r="G25" s="480" t="str">
        <f>[1]第一週明細!W27</f>
        <v>熱量：</v>
      </c>
      <c r="H25" s="293">
        <f>[1]第一週明細!W28</f>
        <v>841.5</v>
      </c>
      <c r="I25" s="295" t="s">
        <v>22</v>
      </c>
      <c r="J25" s="480" t="s">
        <v>25</v>
      </c>
      <c r="K25" s="293">
        <f>[1]第一週明細!W36</f>
        <v>833</v>
      </c>
      <c r="L25" s="294" t="s">
        <v>22</v>
      </c>
      <c r="M25" s="480" t="str">
        <f>[1]第一週明細!W43</f>
        <v>熱量：</v>
      </c>
      <c r="N25" s="293">
        <f>[1]第一週明細!W44</f>
        <v>824.5</v>
      </c>
      <c r="O25" s="294" t="s">
        <v>22</v>
      </c>
      <c r="P25" s="481" t="e">
        <f>[1]第一週明細!AA43</f>
        <v>#REF!</v>
      </c>
      <c r="Q25" s="278" t="e">
        <f>[1]第一週明細!AA44</f>
        <v>#REF!</v>
      </c>
      <c r="R25" s="279"/>
      <c r="S25" s="280" t="s">
        <v>22</v>
      </c>
    </row>
    <row r="26" spans="1:42" s="307" customFormat="1" ht="101.1" customHeight="1" thickBot="1">
      <c r="A26" s="1836">
        <v>13</v>
      </c>
      <c r="B26" s="1837"/>
      <c r="C26" s="1838"/>
      <c r="D26" s="1839">
        <v>14</v>
      </c>
      <c r="E26" s="1840"/>
      <c r="F26" s="1841"/>
      <c r="G26" s="1842">
        <v>15</v>
      </c>
      <c r="H26" s="1843"/>
      <c r="I26" s="1844"/>
      <c r="J26" s="1845">
        <v>16</v>
      </c>
      <c r="K26" s="1846"/>
      <c r="L26" s="1847"/>
      <c r="M26" s="1848">
        <v>17</v>
      </c>
      <c r="N26" s="1849"/>
      <c r="O26" s="1850"/>
      <c r="P26" s="1790">
        <v>23</v>
      </c>
      <c r="Q26" s="1791"/>
      <c r="R26" s="1791"/>
      <c r="S26" s="1792"/>
    </row>
    <row r="27" spans="1:42" s="262" customFormat="1" ht="116.85" customHeight="1">
      <c r="A27" s="1729" t="s">
        <v>40</v>
      </c>
      <c r="B27" s="1730"/>
      <c r="C27" s="1731"/>
      <c r="D27" s="1727" t="s">
        <v>165</v>
      </c>
      <c r="E27" s="1728"/>
      <c r="F27" s="1851"/>
      <c r="G27" s="1852" t="s">
        <v>168</v>
      </c>
      <c r="H27" s="1853"/>
      <c r="I27" s="1854"/>
      <c r="J27" s="1729" t="s">
        <v>311</v>
      </c>
      <c r="K27" s="1730"/>
      <c r="L27" s="1730"/>
      <c r="M27" s="1729" t="s">
        <v>40</v>
      </c>
      <c r="N27" s="1730"/>
      <c r="O27" s="1731"/>
      <c r="P27" s="1855"/>
      <c r="Q27" s="1856"/>
      <c r="R27" s="1856"/>
      <c r="S27" s="1857"/>
    </row>
    <row r="28" spans="1:42" s="264" customFormat="1" ht="116.85" customHeight="1">
      <c r="A28" s="1737" t="s">
        <v>213</v>
      </c>
      <c r="B28" s="1738"/>
      <c r="C28" s="1740"/>
      <c r="D28" s="1737" t="s">
        <v>290</v>
      </c>
      <c r="E28" s="1738"/>
      <c r="F28" s="1740"/>
      <c r="G28" s="1737" t="s">
        <v>225</v>
      </c>
      <c r="H28" s="1738"/>
      <c r="I28" s="1740"/>
      <c r="J28" s="1737" t="s">
        <v>226</v>
      </c>
      <c r="K28" s="1738"/>
      <c r="L28" s="1740"/>
      <c r="M28" s="1858" t="s">
        <v>291</v>
      </c>
      <c r="N28" s="1859"/>
      <c r="O28" s="1860"/>
      <c r="P28" s="1861"/>
      <c r="Q28" s="1862"/>
      <c r="R28" s="1862"/>
      <c r="S28" s="1863"/>
      <c r="X28"/>
      <c r="AE28"/>
    </row>
    <row r="29" spans="1:42" s="262" customFormat="1" ht="116.85" customHeight="1">
      <c r="A29" s="1746" t="s">
        <v>179</v>
      </c>
      <c r="B29" s="1747"/>
      <c r="C29" s="1748"/>
      <c r="D29" s="1802" t="s">
        <v>173</v>
      </c>
      <c r="E29" s="1803"/>
      <c r="F29" s="1804"/>
      <c r="G29" s="1744" t="s">
        <v>292</v>
      </c>
      <c r="H29" s="1745"/>
      <c r="I29" s="1805"/>
      <c r="J29" s="1746" t="s">
        <v>227</v>
      </c>
      <c r="K29" s="1747"/>
      <c r="L29" s="1748"/>
      <c r="M29" s="1864" t="s">
        <v>228</v>
      </c>
      <c r="N29" s="1865"/>
      <c r="O29" s="1866"/>
      <c r="P29" s="1867"/>
      <c r="Q29" s="1868"/>
      <c r="R29" s="1868"/>
      <c r="S29" s="1869"/>
    </row>
    <row r="30" spans="1:42" s="269" customFormat="1" ht="116.85" customHeight="1">
      <c r="A30" s="1754" t="s">
        <v>177</v>
      </c>
      <c r="B30" s="1755"/>
      <c r="C30" s="1758"/>
      <c r="D30" s="1812" t="s">
        <v>272</v>
      </c>
      <c r="E30" s="1813"/>
      <c r="F30" s="1814"/>
      <c r="G30" s="1754" t="s">
        <v>146</v>
      </c>
      <c r="H30" s="1755"/>
      <c r="I30" s="1758"/>
      <c r="J30" s="1870" t="s">
        <v>293</v>
      </c>
      <c r="K30" s="1871"/>
      <c r="L30" s="1872"/>
      <c r="M30" s="1873" t="s">
        <v>294</v>
      </c>
      <c r="N30" s="1874"/>
      <c r="O30" s="1875"/>
      <c r="P30" s="1876"/>
      <c r="Q30" s="1877"/>
      <c r="R30" s="1877"/>
      <c r="S30" s="1878"/>
    </row>
    <row r="31" spans="1:42" s="267" customFormat="1" ht="116.85" customHeight="1">
      <c r="A31" s="1821" t="s">
        <v>210</v>
      </c>
      <c r="B31" s="1822"/>
      <c r="C31" s="1823"/>
      <c r="D31" s="1824" t="s">
        <v>211</v>
      </c>
      <c r="E31" s="1825"/>
      <c r="F31" s="1826"/>
      <c r="G31" s="1764" t="s">
        <v>229</v>
      </c>
      <c r="H31" s="1765"/>
      <c r="I31" s="1766"/>
      <c r="J31" s="1821" t="s">
        <v>210</v>
      </c>
      <c r="K31" s="1822"/>
      <c r="L31" s="1823"/>
      <c r="M31" s="1764" t="s">
        <v>229</v>
      </c>
      <c r="N31" s="1765"/>
      <c r="O31" s="1766"/>
      <c r="P31" s="1879"/>
      <c r="Q31" s="1880"/>
      <c r="R31" s="1880"/>
      <c r="S31" s="1881"/>
    </row>
    <row r="32" spans="1:42" s="262" customFormat="1" ht="116.85" customHeight="1">
      <c r="A32" s="1778" t="s">
        <v>224</v>
      </c>
      <c r="B32" s="1779"/>
      <c r="C32" s="1780"/>
      <c r="D32" s="1882" t="s">
        <v>295</v>
      </c>
      <c r="E32" s="1883"/>
      <c r="F32" s="1884"/>
      <c r="G32" s="1882" t="s">
        <v>309</v>
      </c>
      <c r="H32" s="1883"/>
      <c r="I32" s="1884"/>
      <c r="J32" s="1778" t="s">
        <v>296</v>
      </c>
      <c r="K32" s="1779"/>
      <c r="L32" s="1780"/>
      <c r="M32" s="1885" t="s">
        <v>164</v>
      </c>
      <c r="N32" s="1886"/>
      <c r="O32" s="1887"/>
      <c r="P32" s="1888"/>
      <c r="Q32" s="1889"/>
      <c r="R32" s="1889"/>
      <c r="S32" s="1890"/>
      <c r="AN32"/>
    </row>
    <row r="33" spans="1:31" s="301" customFormat="1" ht="21.75" customHeight="1">
      <c r="A33" s="473" t="str">
        <f>[1]第二週明細!W5</f>
        <v>醣類：</v>
      </c>
      <c r="B33" s="302">
        <f>[1]第二週明細!W6</f>
        <v>118</v>
      </c>
      <c r="C33" s="303" t="s">
        <v>19</v>
      </c>
      <c r="D33" s="473" t="str">
        <f>[1]第二週明細!W13</f>
        <v>醣類：</v>
      </c>
      <c r="E33" s="302">
        <f>[1]第二週明細!W14</f>
        <v>117</v>
      </c>
      <c r="F33" s="303" t="s">
        <v>19</v>
      </c>
      <c r="G33" s="473" t="str">
        <f>[1]第二週明細!W21</f>
        <v>醣類：</v>
      </c>
      <c r="H33" s="302">
        <f>[1]第二週明細!W22</f>
        <v>116.5</v>
      </c>
      <c r="I33" s="304" t="s">
        <v>19</v>
      </c>
      <c r="J33" s="473" t="str">
        <f>[1]第二週明細!W29</f>
        <v>醣類：</v>
      </c>
      <c r="K33" s="302">
        <f>[1]第二週明細!W30</f>
        <v>118</v>
      </c>
      <c r="L33" s="304" t="s">
        <v>19</v>
      </c>
      <c r="M33" s="473" t="str">
        <f>[1]第二週明細!W37</f>
        <v>醣類：</v>
      </c>
      <c r="N33" s="302">
        <f>[1]第二週明細!W38</f>
        <v>115</v>
      </c>
      <c r="O33" s="303" t="s">
        <v>19</v>
      </c>
      <c r="P33" s="482"/>
      <c r="Q33" s="483"/>
      <c r="R33" s="484"/>
      <c r="S33" s="289"/>
    </row>
    <row r="34" spans="1:31" s="301" customFormat="1" ht="21.75" customHeight="1">
      <c r="A34" s="478" t="str">
        <f>[1]第二週明細!W7</f>
        <v>脂肪：</v>
      </c>
      <c r="B34" s="467">
        <f>[1]第二週明細!W8</f>
        <v>27</v>
      </c>
      <c r="C34" s="291" t="s">
        <v>21</v>
      </c>
      <c r="D34" s="478" t="str">
        <f>[1]第二週明細!W15</f>
        <v>脂肪：</v>
      </c>
      <c r="E34" s="467">
        <f>[1]第二週明細!W16</f>
        <v>26.5</v>
      </c>
      <c r="F34" s="291" t="s">
        <v>21</v>
      </c>
      <c r="G34" s="478" t="str">
        <f>[1]第二週明細!W23</f>
        <v>脂肪：</v>
      </c>
      <c r="H34" s="467">
        <f>[1]第二週明細!W24</f>
        <v>26.5</v>
      </c>
      <c r="I34" s="479" t="s">
        <v>21</v>
      </c>
      <c r="J34" s="478" t="str">
        <f>[1]第二週明細!W31</f>
        <v>脂肪：</v>
      </c>
      <c r="K34" s="467">
        <f>[1]第二週明細!W32</f>
        <v>28.5</v>
      </c>
      <c r="L34" s="479" t="s">
        <v>21</v>
      </c>
      <c r="M34" s="478" t="str">
        <f>[1]第二週明細!W39</f>
        <v>脂肪：</v>
      </c>
      <c r="N34" s="467">
        <f>[1]第二週明細!W40</f>
        <v>28.5</v>
      </c>
      <c r="O34" s="291" t="s">
        <v>21</v>
      </c>
      <c r="P34" s="482"/>
      <c r="Q34" s="483"/>
      <c r="R34" s="484"/>
      <c r="S34" s="289"/>
      <c r="AE34"/>
    </row>
    <row r="35" spans="1:31" s="301" customFormat="1" ht="21.75" customHeight="1">
      <c r="A35" s="478" t="str">
        <f>[1]第二週明細!W9</f>
        <v>蛋白質：</v>
      </c>
      <c r="B35" s="467">
        <f>[1]第二週明細!W10</f>
        <v>30.8</v>
      </c>
      <c r="C35" s="291" t="s">
        <v>21</v>
      </c>
      <c r="D35" s="478" t="str">
        <f>[1]第二週明細!W17</f>
        <v>蛋白質：</v>
      </c>
      <c r="E35" s="467">
        <f>[1]第二週明細!W18</f>
        <v>31.5</v>
      </c>
      <c r="F35" s="291" t="s">
        <v>21</v>
      </c>
      <c r="G35" s="478" t="str">
        <f>[1]第二週明細!W25</f>
        <v>蛋白質：</v>
      </c>
      <c r="H35" s="467">
        <f>[1]第二週明細!W26</f>
        <v>30.099999999999998</v>
      </c>
      <c r="I35" s="479" t="s">
        <v>21</v>
      </c>
      <c r="J35" s="478" t="str">
        <f>[1]第二週明細!W33</f>
        <v>蛋白質：</v>
      </c>
      <c r="K35" s="467">
        <f>[1]第二週明細!W34</f>
        <v>32.900000000000006</v>
      </c>
      <c r="L35" s="479" t="s">
        <v>21</v>
      </c>
      <c r="M35" s="478" t="str">
        <f>[1]第二週明細!W41</f>
        <v>蛋白質：</v>
      </c>
      <c r="N35" s="467">
        <f>[1]第二週明細!W42</f>
        <v>32.900000000000006</v>
      </c>
      <c r="O35" s="291" t="s">
        <v>21</v>
      </c>
      <c r="P35" s="482"/>
      <c r="Q35" s="483"/>
      <c r="R35" s="484"/>
      <c r="S35" s="289"/>
    </row>
    <row r="36" spans="1:31" s="301" customFormat="1" ht="21.75" customHeight="1" thickBot="1">
      <c r="A36" s="478" t="str">
        <f>[1]第二週明細!W11</f>
        <v>熱量：</v>
      </c>
      <c r="B36" s="467">
        <f>[1]第二週明細!W12</f>
        <v>838.2</v>
      </c>
      <c r="C36" s="291" t="s">
        <v>22</v>
      </c>
      <c r="D36" s="478" t="str">
        <f>[1]第二週明細!W19</f>
        <v>熱量：</v>
      </c>
      <c r="E36" s="467">
        <f>[1]第二週明細!W20</f>
        <v>832.5</v>
      </c>
      <c r="F36" s="291" t="s">
        <v>22</v>
      </c>
      <c r="G36" s="478" t="str">
        <f>[1]第二週明細!W27</f>
        <v>熱量：</v>
      </c>
      <c r="H36" s="467">
        <f>[1]第二週明細!W28</f>
        <v>824.9</v>
      </c>
      <c r="I36" s="479" t="s">
        <v>22</v>
      </c>
      <c r="J36" s="480" t="str">
        <f>[1]第二週明細!W35</f>
        <v>熱量：</v>
      </c>
      <c r="K36" s="293">
        <f>[1]第二週明細!W36</f>
        <v>860.1</v>
      </c>
      <c r="L36" s="295" t="s">
        <v>22</v>
      </c>
      <c r="M36" s="480" t="str">
        <f>[1]第二週明細!W43</f>
        <v>熱量：</v>
      </c>
      <c r="N36" s="293">
        <f>[1]第二週明細!W44</f>
        <v>848.1</v>
      </c>
      <c r="O36" s="294" t="s">
        <v>22</v>
      </c>
      <c r="P36" s="485"/>
      <c r="Q36" s="450"/>
      <c r="R36" s="298"/>
      <c r="S36" s="299"/>
    </row>
    <row r="37" spans="1:31" s="307" customFormat="1" ht="101.1" customHeight="1" thickBot="1">
      <c r="A37" s="1836">
        <v>20</v>
      </c>
      <c r="B37" s="1837"/>
      <c r="C37" s="1838"/>
      <c r="D37" s="1839">
        <v>21</v>
      </c>
      <c r="E37" s="1840"/>
      <c r="F37" s="1841"/>
      <c r="G37" s="1842">
        <v>22</v>
      </c>
      <c r="H37" s="1843"/>
      <c r="I37" s="1844"/>
      <c r="J37" s="1845">
        <v>23</v>
      </c>
      <c r="K37" s="1846"/>
      <c r="L37" s="1847"/>
      <c r="M37" s="1848">
        <v>24</v>
      </c>
      <c r="N37" s="1849"/>
      <c r="O37" s="1850"/>
      <c r="P37" s="1894">
        <v>20</v>
      </c>
      <c r="Q37" s="1895"/>
      <c r="R37" s="1895"/>
      <c r="S37" s="1896"/>
    </row>
    <row r="38" spans="1:31" s="262" customFormat="1" ht="116.85" customHeight="1">
      <c r="A38" s="1729" t="s">
        <v>40</v>
      </c>
      <c r="B38" s="1730"/>
      <c r="C38" s="1731"/>
      <c r="D38" s="1727" t="s">
        <v>166</v>
      </c>
      <c r="E38" s="1728"/>
      <c r="F38" s="1728"/>
      <c r="G38" s="1852" t="s">
        <v>169</v>
      </c>
      <c r="H38" s="1853"/>
      <c r="I38" s="1854"/>
      <c r="J38" s="1891" t="s">
        <v>144</v>
      </c>
      <c r="K38" s="1892"/>
      <c r="L38" s="1893"/>
      <c r="M38" s="1729" t="s">
        <v>40</v>
      </c>
      <c r="N38" s="1730"/>
      <c r="O38" s="1731"/>
      <c r="P38" s="1855" t="s">
        <v>40</v>
      </c>
      <c r="Q38" s="1856"/>
      <c r="R38" s="1856"/>
      <c r="S38" s="1857"/>
      <c r="U38" s="1897"/>
      <c r="V38" s="1897"/>
      <c r="W38" s="1897"/>
    </row>
    <row r="39" spans="1:31" s="264" customFormat="1" ht="116.85" customHeight="1">
      <c r="A39" s="1737" t="s">
        <v>246</v>
      </c>
      <c r="B39" s="1738"/>
      <c r="C39" s="1740"/>
      <c r="D39" s="1737" t="s">
        <v>297</v>
      </c>
      <c r="E39" s="1738"/>
      <c r="F39" s="1740"/>
      <c r="G39" s="1737" t="s">
        <v>298</v>
      </c>
      <c r="H39" s="1738"/>
      <c r="I39" s="1740"/>
      <c r="J39" s="1737" t="s">
        <v>233</v>
      </c>
      <c r="K39" s="1738"/>
      <c r="L39" s="1740"/>
      <c r="M39" s="1898" t="s">
        <v>234</v>
      </c>
      <c r="N39" s="1899"/>
      <c r="O39" s="1900"/>
      <c r="P39" s="1861" t="s">
        <v>41</v>
      </c>
      <c r="Q39" s="1862"/>
      <c r="R39" s="1862"/>
      <c r="S39" s="1863"/>
      <c r="V39" s="270"/>
    </row>
    <row r="40" spans="1:31" s="262" customFormat="1" ht="116.85" customHeight="1">
      <c r="A40" s="1746" t="s">
        <v>180</v>
      </c>
      <c r="B40" s="1747"/>
      <c r="C40" s="1748"/>
      <c r="D40" s="1806" t="s">
        <v>231</v>
      </c>
      <c r="E40" s="1807"/>
      <c r="F40" s="1808"/>
      <c r="G40" s="1744" t="s">
        <v>299</v>
      </c>
      <c r="H40" s="1745"/>
      <c r="I40" s="1805"/>
      <c r="J40" s="1746" t="s">
        <v>300</v>
      </c>
      <c r="K40" s="1747"/>
      <c r="L40" s="1748"/>
      <c r="M40" s="1901" t="s">
        <v>301</v>
      </c>
      <c r="N40" s="1902"/>
      <c r="O40" s="1903"/>
      <c r="P40" s="1904" t="s">
        <v>42</v>
      </c>
      <c r="Q40" s="1905"/>
      <c r="R40" s="1905"/>
      <c r="S40" s="1906"/>
      <c r="V40" s="263"/>
    </row>
    <row r="41" spans="1:31" s="262" customFormat="1" ht="116.85" customHeight="1">
      <c r="A41" s="1754" t="s">
        <v>230</v>
      </c>
      <c r="B41" s="1755"/>
      <c r="C41" s="1758"/>
      <c r="D41" s="1812" t="s">
        <v>302</v>
      </c>
      <c r="E41" s="1813"/>
      <c r="F41" s="1814"/>
      <c r="G41" s="1754" t="s">
        <v>232</v>
      </c>
      <c r="H41" s="1755"/>
      <c r="I41" s="1758"/>
      <c r="J41" s="1870" t="s">
        <v>303</v>
      </c>
      <c r="K41" s="1871"/>
      <c r="L41" s="1872"/>
      <c r="M41" s="1907" t="s">
        <v>181</v>
      </c>
      <c r="N41" s="1908"/>
      <c r="O41" s="1909"/>
      <c r="P41" s="1867" t="s">
        <v>33</v>
      </c>
      <c r="Q41" s="1868"/>
      <c r="R41" s="1868"/>
      <c r="S41" s="1869"/>
    </row>
    <row r="42" spans="1:31" s="269" customFormat="1" ht="116.85" customHeight="1">
      <c r="A42" s="1821" t="s">
        <v>210</v>
      </c>
      <c r="B42" s="1822"/>
      <c r="C42" s="1823"/>
      <c r="D42" s="1821" t="s">
        <v>211</v>
      </c>
      <c r="E42" s="1822"/>
      <c r="F42" s="1823"/>
      <c r="G42" s="1764" t="s">
        <v>229</v>
      </c>
      <c r="H42" s="1765"/>
      <c r="I42" s="1766"/>
      <c r="J42" s="1821" t="s">
        <v>210</v>
      </c>
      <c r="K42" s="1822"/>
      <c r="L42" s="1823"/>
      <c r="M42" s="1764" t="s">
        <v>229</v>
      </c>
      <c r="N42" s="1765"/>
      <c r="O42" s="1766"/>
      <c r="P42" s="1876" t="s">
        <v>96</v>
      </c>
      <c r="Q42" s="1877"/>
      <c r="R42" s="1877"/>
      <c r="S42" s="1878"/>
      <c r="W42" s="271"/>
    </row>
    <row r="43" spans="1:31" s="267" customFormat="1" ht="116.85" customHeight="1" thickBot="1">
      <c r="A43" s="1778" t="s">
        <v>145</v>
      </c>
      <c r="B43" s="1779"/>
      <c r="C43" s="1780"/>
      <c r="D43" s="1778" t="s">
        <v>312</v>
      </c>
      <c r="E43" s="1779"/>
      <c r="F43" s="1780"/>
      <c r="G43" s="1882" t="s">
        <v>163</v>
      </c>
      <c r="H43" s="1883"/>
      <c r="I43" s="1884"/>
      <c r="J43" s="1778" t="s">
        <v>271</v>
      </c>
      <c r="K43" s="1779"/>
      <c r="L43" s="1780"/>
      <c r="M43" s="1778" t="s">
        <v>235</v>
      </c>
      <c r="N43" s="1779"/>
      <c r="O43" s="1780"/>
      <c r="P43" s="1879" t="s">
        <v>43</v>
      </c>
      <c r="Q43" s="1880"/>
      <c r="R43" s="1880"/>
      <c r="S43" s="1881"/>
      <c r="U43" s="1828"/>
      <c r="V43" s="1828"/>
      <c r="W43" s="1828"/>
      <c r="X43" s="1828"/>
    </row>
    <row r="44" spans="1:31" s="301" customFormat="1" ht="21.75" customHeight="1">
      <c r="A44" s="486" t="str">
        <f>[1]第三週明細!W5</f>
        <v>醣類：</v>
      </c>
      <c r="B44" s="284">
        <f>[1]第三週明細!W6</f>
        <v>117</v>
      </c>
      <c r="C44" s="285" t="s">
        <v>19</v>
      </c>
      <c r="D44" s="486" t="s">
        <v>20</v>
      </c>
      <c r="E44" s="284">
        <f>[1]第三週明細!W14</f>
        <v>119</v>
      </c>
      <c r="F44" s="285" t="s">
        <v>19</v>
      </c>
      <c r="G44" s="486" t="s">
        <v>20</v>
      </c>
      <c r="H44" s="284">
        <f>[1]第三週明細!W22</f>
        <v>116</v>
      </c>
      <c r="I44" s="285" t="s">
        <v>19</v>
      </c>
      <c r="J44" s="486" t="s">
        <v>20</v>
      </c>
      <c r="K44" s="284">
        <f>[1]第三週明細!W30</f>
        <v>115.5</v>
      </c>
      <c r="L44" s="285" t="s">
        <v>19</v>
      </c>
      <c r="M44" s="486" t="s">
        <v>20</v>
      </c>
      <c r="N44" s="284">
        <f>[1]第三週明細!W38</f>
        <v>115</v>
      </c>
      <c r="O44" s="285" t="s">
        <v>19</v>
      </c>
      <c r="P44" s="487" t="s">
        <v>20</v>
      </c>
      <c r="Q44" s="1910" t="e">
        <f>[1]第三週明細!#REF!</f>
        <v>#REF!</v>
      </c>
      <c r="R44" s="1910"/>
      <c r="S44" s="300" t="s">
        <v>19</v>
      </c>
      <c r="V44" s="488"/>
    </row>
    <row r="45" spans="1:31" s="301" customFormat="1" ht="21.75" customHeight="1">
      <c r="A45" s="478" t="str">
        <f>[1]第三週明細!W7</f>
        <v>脂肪：</v>
      </c>
      <c r="B45" s="467">
        <f>[1]第三週明細!W8</f>
        <v>26.5</v>
      </c>
      <c r="C45" s="291" t="s">
        <v>21</v>
      </c>
      <c r="D45" s="478" t="s">
        <v>23</v>
      </c>
      <c r="E45" s="467">
        <f>[1]第三週明細!W16</f>
        <v>27</v>
      </c>
      <c r="F45" s="291" t="s">
        <v>21</v>
      </c>
      <c r="G45" s="478" t="s">
        <v>23</v>
      </c>
      <c r="H45" s="467">
        <f>[1]第三週明細!W24</f>
        <v>26</v>
      </c>
      <c r="I45" s="291" t="s">
        <v>21</v>
      </c>
      <c r="J45" s="478" t="s">
        <v>23</v>
      </c>
      <c r="K45" s="467">
        <f>[1]第三週明細!W32</f>
        <v>26.5</v>
      </c>
      <c r="L45" s="291" t="s">
        <v>21</v>
      </c>
      <c r="M45" s="478" t="s">
        <v>23</v>
      </c>
      <c r="N45" s="467">
        <f>[1]第三週明細!W40</f>
        <v>27.5</v>
      </c>
      <c r="O45" s="291" t="s">
        <v>21</v>
      </c>
      <c r="P45" s="489" t="s">
        <v>23</v>
      </c>
      <c r="Q45" s="1911" t="e">
        <f>[1]第三週明細!#REF!</f>
        <v>#REF!</v>
      </c>
      <c r="R45" s="1911"/>
      <c r="S45" s="289" t="s">
        <v>21</v>
      </c>
    </row>
    <row r="46" spans="1:31" s="301" customFormat="1" ht="21.75" customHeight="1">
      <c r="A46" s="478" t="str">
        <f>[1]第三週明細!W9</f>
        <v>蛋白質：</v>
      </c>
      <c r="B46" s="467">
        <f>[1]第三週明細!W10</f>
        <v>30.099999999999998</v>
      </c>
      <c r="C46" s="291" t="s">
        <v>21</v>
      </c>
      <c r="D46" s="478" t="s">
        <v>24</v>
      </c>
      <c r="E46" s="467">
        <f>[1]第三週明細!W18</f>
        <v>30.099999999999998</v>
      </c>
      <c r="F46" s="291" t="s">
        <v>21</v>
      </c>
      <c r="G46" s="478" t="s">
        <v>24</v>
      </c>
      <c r="H46" s="467">
        <f>[1]第三週明細!W26</f>
        <v>30.099999999999998</v>
      </c>
      <c r="I46" s="291" t="s">
        <v>21</v>
      </c>
      <c r="J46" s="478" t="s">
        <v>24</v>
      </c>
      <c r="K46" s="467">
        <f>[1]第三週明細!W34</f>
        <v>30.099999999999998</v>
      </c>
      <c r="L46" s="291" t="s">
        <v>21</v>
      </c>
      <c r="M46" s="478" t="s">
        <v>24</v>
      </c>
      <c r="N46" s="467">
        <f>[1]第三週明細!W42</f>
        <v>30.099999999999998</v>
      </c>
      <c r="O46" s="291" t="s">
        <v>21</v>
      </c>
      <c r="P46" s="489" t="s">
        <v>24</v>
      </c>
      <c r="Q46" s="1911" t="e">
        <f>[1]第三週明細!#REF!</f>
        <v>#REF!</v>
      </c>
      <c r="R46" s="1911"/>
      <c r="S46" s="289" t="s">
        <v>21</v>
      </c>
    </row>
    <row r="47" spans="1:31" s="301" customFormat="1" ht="21.75" customHeight="1" thickBot="1">
      <c r="A47" s="478" t="str">
        <f>[1]第三週明細!W11</f>
        <v>熱量：</v>
      </c>
      <c r="B47" s="467">
        <f>[1]第三週明細!W12</f>
        <v>826.9</v>
      </c>
      <c r="C47" s="291" t="s">
        <v>22</v>
      </c>
      <c r="D47" s="478" t="s">
        <v>25</v>
      </c>
      <c r="E47" s="467">
        <f>[1]第三週明細!W20</f>
        <v>839.4</v>
      </c>
      <c r="F47" s="291" t="s">
        <v>22</v>
      </c>
      <c r="G47" s="478" t="s">
        <v>25</v>
      </c>
      <c r="H47" s="467">
        <f>[1]第三週明細!W28</f>
        <v>818.4</v>
      </c>
      <c r="I47" s="291" t="s">
        <v>22</v>
      </c>
      <c r="J47" s="478" t="s">
        <v>25</v>
      </c>
      <c r="K47" s="467">
        <f>[1]第三週明細!W36</f>
        <v>820.9</v>
      </c>
      <c r="L47" s="291" t="s">
        <v>22</v>
      </c>
      <c r="M47" s="478" t="s">
        <v>25</v>
      </c>
      <c r="N47" s="467">
        <f>[1]第三週明細!W44</f>
        <v>827.9</v>
      </c>
      <c r="O47" s="291" t="s">
        <v>22</v>
      </c>
      <c r="P47" s="489" t="s">
        <v>25</v>
      </c>
      <c r="Q47" s="1912" t="e">
        <f>[1]第三週明細!#REF!</f>
        <v>#REF!</v>
      </c>
      <c r="R47" s="1912"/>
      <c r="S47" s="289" t="s">
        <v>22</v>
      </c>
    </row>
    <row r="48" spans="1:31" s="309" customFormat="1" ht="101.1" customHeight="1" thickBot="1">
      <c r="A48" s="1913">
        <v>27</v>
      </c>
      <c r="B48" s="1914"/>
      <c r="C48" s="1915"/>
      <c r="D48" s="1916">
        <v>28</v>
      </c>
      <c r="E48" s="1917"/>
      <c r="F48" s="1918"/>
      <c r="G48" s="1919">
        <v>29</v>
      </c>
      <c r="H48" s="1920"/>
      <c r="I48" s="1921"/>
      <c r="J48" s="1922">
        <v>30</v>
      </c>
      <c r="K48" s="1923"/>
      <c r="L48" s="1924"/>
      <c r="M48" s="1925"/>
      <c r="N48" s="1926"/>
      <c r="O48" s="1927"/>
      <c r="P48" s="1894">
        <v>27</v>
      </c>
      <c r="Q48" s="1895"/>
      <c r="R48" s="1895"/>
      <c r="S48" s="1896"/>
    </row>
    <row r="49" spans="1:47" s="490" customFormat="1" ht="116.85" customHeight="1">
      <c r="A49" s="1729" t="s">
        <v>38</v>
      </c>
      <c r="B49" s="1730"/>
      <c r="C49" s="1731"/>
      <c r="D49" s="1727" t="s">
        <v>165</v>
      </c>
      <c r="E49" s="1728"/>
      <c r="F49" s="1851"/>
      <c r="G49" s="1729" t="s">
        <v>266</v>
      </c>
      <c r="H49" s="1730"/>
      <c r="I49" s="1730"/>
      <c r="J49" s="1729" t="s">
        <v>170</v>
      </c>
      <c r="K49" s="1730"/>
      <c r="L49" s="1731"/>
      <c r="M49" s="1928"/>
      <c r="N49" s="1929"/>
      <c r="O49" s="1930"/>
      <c r="P49" s="1855"/>
      <c r="Q49" s="1856"/>
      <c r="R49" s="1856"/>
      <c r="S49" s="1857"/>
      <c r="X49" s="266"/>
    </row>
    <row r="50" spans="1:47" s="272" customFormat="1" ht="116.85" customHeight="1">
      <c r="A50" s="1898" t="s">
        <v>304</v>
      </c>
      <c r="B50" s="1899"/>
      <c r="C50" s="1900"/>
      <c r="D50" s="1737" t="s">
        <v>239</v>
      </c>
      <c r="E50" s="1738"/>
      <c r="F50" s="1740"/>
      <c r="G50" s="1898" t="s">
        <v>242</v>
      </c>
      <c r="H50" s="1899"/>
      <c r="I50" s="1900"/>
      <c r="J50" s="1737" t="s">
        <v>188</v>
      </c>
      <c r="K50" s="1738"/>
      <c r="L50" s="1740"/>
      <c r="M50" s="1931" t="s">
        <v>243</v>
      </c>
      <c r="N50" s="1932"/>
      <c r="O50" s="1933"/>
      <c r="P50" s="1861"/>
      <c r="Q50" s="1862"/>
      <c r="R50" s="1862"/>
      <c r="S50" s="1863"/>
      <c r="V50" s="272" t="s">
        <v>59</v>
      </c>
      <c r="X50" s="263"/>
    </row>
    <row r="51" spans="1:47" s="490" customFormat="1" ht="116.85" customHeight="1">
      <c r="A51" s="1934" t="s">
        <v>236</v>
      </c>
      <c r="B51" s="1935"/>
      <c r="C51" s="1936"/>
      <c r="D51" s="1746" t="s">
        <v>240</v>
      </c>
      <c r="E51" s="1747"/>
      <c r="F51" s="1748"/>
      <c r="G51" s="1937" t="s">
        <v>274</v>
      </c>
      <c r="H51" s="1938"/>
      <c r="I51" s="1938"/>
      <c r="J51" s="1939" t="s">
        <v>176</v>
      </c>
      <c r="K51" s="1940"/>
      <c r="L51" s="1941"/>
      <c r="M51" s="1942"/>
      <c r="N51" s="1943"/>
      <c r="O51" s="1944"/>
      <c r="P51" s="1904"/>
      <c r="Q51" s="1905"/>
      <c r="R51" s="1905"/>
      <c r="S51" s="1906"/>
    </row>
    <row r="52" spans="1:47" s="490" customFormat="1" ht="116.85" customHeight="1">
      <c r="A52" s="1907" t="s">
        <v>237</v>
      </c>
      <c r="B52" s="1908"/>
      <c r="C52" s="1909"/>
      <c r="D52" s="1870" t="s">
        <v>241</v>
      </c>
      <c r="E52" s="1871"/>
      <c r="F52" s="1872"/>
      <c r="G52" s="1945" t="s">
        <v>305</v>
      </c>
      <c r="H52" s="1946"/>
      <c r="I52" s="1946"/>
      <c r="J52" s="1945" t="s">
        <v>175</v>
      </c>
      <c r="K52" s="1946"/>
      <c r="L52" s="1947"/>
      <c r="M52" s="1948"/>
      <c r="N52" s="1949"/>
      <c r="O52" s="1950"/>
      <c r="P52" s="1867"/>
      <c r="Q52" s="1868"/>
      <c r="R52" s="1868"/>
      <c r="S52" s="1869"/>
      <c r="W52" s="266"/>
    </row>
    <row r="53" spans="1:47" s="273" customFormat="1" ht="116.85" customHeight="1">
      <c r="A53" s="1824" t="s">
        <v>211</v>
      </c>
      <c r="B53" s="1825"/>
      <c r="C53" s="1826"/>
      <c r="D53" s="1821" t="s">
        <v>210</v>
      </c>
      <c r="E53" s="1822"/>
      <c r="F53" s="1823"/>
      <c r="G53" s="1764" t="s">
        <v>229</v>
      </c>
      <c r="H53" s="1765"/>
      <c r="I53" s="1766"/>
      <c r="J53" s="1824" t="s">
        <v>211</v>
      </c>
      <c r="K53" s="1825"/>
      <c r="L53" s="1826"/>
      <c r="M53" s="1951"/>
      <c r="N53" s="1952"/>
      <c r="O53" s="1953"/>
      <c r="P53" s="1876"/>
      <c r="Q53" s="1877"/>
      <c r="R53" s="1877"/>
      <c r="S53" s="1878"/>
      <c r="W53" s="263"/>
    </row>
    <row r="54" spans="1:47" s="274" customFormat="1" ht="116.85" customHeight="1" thickBot="1">
      <c r="A54" s="1954" t="s">
        <v>238</v>
      </c>
      <c r="B54" s="1955"/>
      <c r="C54" s="1956"/>
      <c r="D54" s="1954" t="s">
        <v>306</v>
      </c>
      <c r="E54" s="1955"/>
      <c r="F54" s="1956"/>
      <c r="G54" s="1957" t="s">
        <v>307</v>
      </c>
      <c r="H54" s="1958"/>
      <c r="I54" s="1958"/>
      <c r="J54" s="1954" t="s">
        <v>273</v>
      </c>
      <c r="K54" s="1955"/>
      <c r="L54" s="1956"/>
      <c r="M54" s="1959"/>
      <c r="N54" s="1960"/>
      <c r="O54" s="1961"/>
      <c r="P54" s="1879"/>
      <c r="Q54" s="1880"/>
      <c r="R54" s="1880"/>
      <c r="S54" s="1881"/>
    </row>
    <row r="55" spans="1:47" s="290" customFormat="1" ht="21.75" customHeight="1">
      <c r="A55" s="486" t="str">
        <f>[1]第四週明細!W5</f>
        <v>醣類：</v>
      </c>
      <c r="B55" s="284">
        <f>[1]第四週明細!W6</f>
        <v>117</v>
      </c>
      <c r="C55" s="285" t="s">
        <v>19</v>
      </c>
      <c r="D55" s="486" t="s">
        <v>20</v>
      </c>
      <c r="E55" s="284">
        <f>[1]第四週明細!W14</f>
        <v>116.5</v>
      </c>
      <c r="F55" s="285" t="s">
        <v>19</v>
      </c>
      <c r="G55" s="486" t="s">
        <v>20</v>
      </c>
      <c r="H55" s="284">
        <f>[1]第四週明細!W22</f>
        <v>116</v>
      </c>
      <c r="I55" s="286" t="s">
        <v>19</v>
      </c>
      <c r="J55" s="491" t="s">
        <v>20</v>
      </c>
      <c r="K55" s="287">
        <f>[1]第四週明細!W30</f>
        <v>116</v>
      </c>
      <c r="L55" s="288" t="s">
        <v>19</v>
      </c>
      <c r="M55" s="491"/>
      <c r="N55" s="284"/>
      <c r="O55" s="285"/>
      <c r="P55" s="482"/>
      <c r="Q55" s="483"/>
      <c r="R55" s="484"/>
      <c r="S55" s="289"/>
    </row>
    <row r="56" spans="1:47" s="290" customFormat="1" ht="21.75" customHeight="1">
      <c r="A56" s="478" t="str">
        <f>[1]第四週明細!W7</f>
        <v>脂肪：</v>
      </c>
      <c r="B56" s="467">
        <f>[1]第四週明細!W8</f>
        <v>25.5</v>
      </c>
      <c r="C56" s="291" t="s">
        <v>21</v>
      </c>
      <c r="D56" s="478" t="s">
        <v>23</v>
      </c>
      <c r="E56" s="467">
        <f>[1]第四週明細!W16</f>
        <v>27.5</v>
      </c>
      <c r="F56" s="291" t="s">
        <v>21</v>
      </c>
      <c r="G56" s="478" t="s">
        <v>23</v>
      </c>
      <c r="H56" s="467">
        <f>[1]第四週明細!W24</f>
        <v>27.5</v>
      </c>
      <c r="I56" s="479" t="s">
        <v>21</v>
      </c>
      <c r="J56" s="492" t="s">
        <v>23</v>
      </c>
      <c r="K56" s="493">
        <f>[1]第四週明細!W32</f>
        <v>27</v>
      </c>
      <c r="L56" s="292" t="s">
        <v>21</v>
      </c>
      <c r="M56" s="492"/>
      <c r="N56" s="467"/>
      <c r="O56" s="291"/>
      <c r="P56" s="482"/>
      <c r="Q56" s="483"/>
      <c r="R56" s="484"/>
      <c r="S56" s="289"/>
    </row>
    <row r="57" spans="1:47" s="290" customFormat="1" ht="21.75" customHeight="1">
      <c r="A57" s="478" t="str">
        <f>[1]第四週明細!W9</f>
        <v>蛋白質：</v>
      </c>
      <c r="B57" s="467">
        <f>[1]第四週明細!W10</f>
        <v>28.700000000000003</v>
      </c>
      <c r="C57" s="291" t="s">
        <v>21</v>
      </c>
      <c r="D57" s="478" t="s">
        <v>24</v>
      </c>
      <c r="E57" s="467">
        <f>[1]第四週明細!W18</f>
        <v>31.5</v>
      </c>
      <c r="F57" s="291" t="s">
        <v>21</v>
      </c>
      <c r="G57" s="478" t="s">
        <v>24</v>
      </c>
      <c r="H57" s="467">
        <f>[1]第四週明細!W26</f>
        <v>31.5</v>
      </c>
      <c r="I57" s="479" t="s">
        <v>21</v>
      </c>
      <c r="J57" s="492" t="s">
        <v>24</v>
      </c>
      <c r="K57" s="493">
        <f>[1]第四週明細!W34</f>
        <v>32.200000000000003</v>
      </c>
      <c r="L57" s="292" t="s">
        <v>21</v>
      </c>
      <c r="M57" s="492"/>
      <c r="N57" s="467"/>
      <c r="O57" s="291"/>
      <c r="P57" s="482"/>
      <c r="Q57" s="483"/>
      <c r="R57" s="484"/>
      <c r="S57" s="289"/>
    </row>
    <row r="58" spans="1:47" s="290" customFormat="1" ht="21.75" customHeight="1" thickBot="1">
      <c r="A58" s="480" t="str">
        <f>[1]第四週明細!W11</f>
        <v>熱量：</v>
      </c>
      <c r="B58" s="293">
        <f>[1]第四週明細!W12</f>
        <v>812.3</v>
      </c>
      <c r="C58" s="294" t="s">
        <v>22</v>
      </c>
      <c r="D58" s="480" t="s">
        <v>25</v>
      </c>
      <c r="E58" s="293">
        <f>[1]第四週明細!W20</f>
        <v>839.5</v>
      </c>
      <c r="F58" s="294" t="s">
        <v>22</v>
      </c>
      <c r="G58" s="480" t="s">
        <v>25</v>
      </c>
      <c r="H58" s="293">
        <f>[1]第四週明細!W28</f>
        <v>837.5</v>
      </c>
      <c r="I58" s="295" t="s">
        <v>22</v>
      </c>
      <c r="J58" s="494" t="s">
        <v>25</v>
      </c>
      <c r="K58" s="296">
        <f>[1]第四週明細!W36</f>
        <v>835.8</v>
      </c>
      <c r="L58" s="297" t="s">
        <v>22</v>
      </c>
      <c r="M58" s="494"/>
      <c r="N58" s="293"/>
      <c r="O58" s="294"/>
      <c r="P58" s="485"/>
      <c r="Q58" s="450"/>
      <c r="R58" s="298"/>
      <c r="S58" s="299"/>
    </row>
    <row r="59" spans="1:47">
      <c r="B59" s="27"/>
      <c r="C59" s="27"/>
      <c r="D59" s="495"/>
      <c r="E59" s="27"/>
      <c r="F59" s="27"/>
      <c r="G59" s="29"/>
      <c r="H59" s="27"/>
      <c r="I59" s="27"/>
      <c r="J59" s="29"/>
      <c r="K59" s="27"/>
      <c r="L59" s="27"/>
      <c r="M59" s="29"/>
      <c r="N59" s="27"/>
      <c r="O59" s="27"/>
    </row>
    <row r="60" spans="1:47" ht="32.25">
      <c r="A60" s="496"/>
      <c r="B60" s="496"/>
      <c r="C60" s="496"/>
      <c r="D60" s="496"/>
      <c r="E60" s="496"/>
      <c r="F60" s="497"/>
      <c r="G60" s="497"/>
      <c r="H60" s="497"/>
      <c r="I60" s="497"/>
      <c r="J60" s="497"/>
      <c r="K60" s="497"/>
      <c r="L60" s="497"/>
      <c r="M60" s="497"/>
      <c r="N60" s="497"/>
      <c r="AU60"/>
    </row>
    <row r="61" spans="1:47" ht="32.25">
      <c r="A61" s="498"/>
      <c r="B61" s="498"/>
      <c r="C61" s="498"/>
      <c r="D61" s="498"/>
      <c r="E61" s="498"/>
      <c r="F61"/>
      <c r="G61" s="497"/>
      <c r="H61" s="497"/>
      <c r="I61"/>
      <c r="J61" s="497"/>
      <c r="K61" s="497"/>
      <c r="L61" s="497"/>
      <c r="M61" s="497"/>
      <c r="N61" s="497"/>
      <c r="AU61" s="452"/>
    </row>
    <row r="62" spans="1:47" ht="32.25">
      <c r="A62" s="499"/>
      <c r="B62" s="499"/>
      <c r="C62" s="499"/>
      <c r="D62" s="499"/>
      <c r="E62" s="499"/>
      <c r="F62" s="497"/>
      <c r="G62" s="497"/>
      <c r="H62" s="497"/>
      <c r="I62" s="497"/>
      <c r="J62" s="497"/>
      <c r="K62" s="497"/>
      <c r="L62" s="497"/>
      <c r="M62" s="497"/>
      <c r="N62" s="497"/>
    </row>
    <row r="63" spans="1:47">
      <c r="I63"/>
    </row>
    <row r="66" spans="3:9" ht="25.5" customHeight="1">
      <c r="C66" s="260"/>
      <c r="G66"/>
    </row>
    <row r="67" spans="3:9" ht="24" customHeight="1">
      <c r="C67" s="261"/>
    </row>
    <row r="68" spans="3:9">
      <c r="C68" s="260"/>
    </row>
    <row r="69" spans="3:9">
      <c r="C69" s="260"/>
      <c r="I69"/>
    </row>
    <row r="70" spans="3:9">
      <c r="C70" s="260"/>
    </row>
    <row r="71" spans="3:9">
      <c r="C71" s="260"/>
    </row>
  </sheetData>
  <mergeCells count="213">
    <mergeCell ref="A54:C54"/>
    <mergeCell ref="D54:F54"/>
    <mergeCell ref="G54:I54"/>
    <mergeCell ref="J54:L54"/>
    <mergeCell ref="M54:O54"/>
    <mergeCell ref="P54:S54"/>
    <mergeCell ref="A53:C53"/>
    <mergeCell ref="D53:F53"/>
    <mergeCell ref="G53:I53"/>
    <mergeCell ref="J53:L53"/>
    <mergeCell ref="M53:O53"/>
    <mergeCell ref="P53:S53"/>
    <mergeCell ref="A52:C52"/>
    <mergeCell ref="D52:F52"/>
    <mergeCell ref="G52:I52"/>
    <mergeCell ref="J52:L52"/>
    <mergeCell ref="M52:O52"/>
    <mergeCell ref="P52:S52"/>
    <mergeCell ref="A51:C51"/>
    <mergeCell ref="D51:F51"/>
    <mergeCell ref="G51:I51"/>
    <mergeCell ref="J51:L51"/>
    <mergeCell ref="M51:O51"/>
    <mergeCell ref="P51:S51"/>
    <mergeCell ref="A50:C50"/>
    <mergeCell ref="D50:F50"/>
    <mergeCell ref="G50:I50"/>
    <mergeCell ref="J50:L50"/>
    <mergeCell ref="M50:O50"/>
    <mergeCell ref="P50:S50"/>
    <mergeCell ref="P48:S48"/>
    <mergeCell ref="A49:C49"/>
    <mergeCell ref="D49:F49"/>
    <mergeCell ref="G49:I49"/>
    <mergeCell ref="J49:L49"/>
    <mergeCell ref="M49:O49"/>
    <mergeCell ref="P49:S49"/>
    <mergeCell ref="U43:X43"/>
    <mergeCell ref="Q44:R44"/>
    <mergeCell ref="Q45:R45"/>
    <mergeCell ref="Q46:R46"/>
    <mergeCell ref="Q47:R47"/>
    <mergeCell ref="A48:C48"/>
    <mergeCell ref="D48:F48"/>
    <mergeCell ref="G48:I48"/>
    <mergeCell ref="J48:L48"/>
    <mergeCell ref="M48:O48"/>
    <mergeCell ref="A43:C43"/>
    <mergeCell ref="D43:F43"/>
    <mergeCell ref="G43:I43"/>
    <mergeCell ref="J43:L43"/>
    <mergeCell ref="M43:O43"/>
    <mergeCell ref="P43:S43"/>
    <mergeCell ref="A42:C42"/>
    <mergeCell ref="D42:F42"/>
    <mergeCell ref="G42:I42"/>
    <mergeCell ref="J42:L42"/>
    <mergeCell ref="M42:O42"/>
    <mergeCell ref="P42:S42"/>
    <mergeCell ref="A41:C41"/>
    <mergeCell ref="D41:F41"/>
    <mergeCell ref="G41:I41"/>
    <mergeCell ref="J41:L41"/>
    <mergeCell ref="M41:O41"/>
    <mergeCell ref="P41:S41"/>
    <mergeCell ref="A40:C40"/>
    <mergeCell ref="D40:F40"/>
    <mergeCell ref="G40:I40"/>
    <mergeCell ref="J40:L40"/>
    <mergeCell ref="M40:O40"/>
    <mergeCell ref="P40:S40"/>
    <mergeCell ref="U38:W38"/>
    <mergeCell ref="A39:C39"/>
    <mergeCell ref="D39:F39"/>
    <mergeCell ref="G39:I39"/>
    <mergeCell ref="J39:L39"/>
    <mergeCell ref="M39:O39"/>
    <mergeCell ref="P39:S39"/>
    <mergeCell ref="A38:C38"/>
    <mergeCell ref="D38:F38"/>
    <mergeCell ref="G38:I38"/>
    <mergeCell ref="J38:L38"/>
    <mergeCell ref="M38:O38"/>
    <mergeCell ref="P38:S38"/>
    <mergeCell ref="A37:C37"/>
    <mergeCell ref="D37:F37"/>
    <mergeCell ref="G37:I37"/>
    <mergeCell ref="J37:L37"/>
    <mergeCell ref="M37:O37"/>
    <mergeCell ref="P37:S37"/>
    <mergeCell ref="A32:C32"/>
    <mergeCell ref="D32:F32"/>
    <mergeCell ref="G32:I32"/>
    <mergeCell ref="J32:L32"/>
    <mergeCell ref="M32:O32"/>
    <mergeCell ref="P32:S32"/>
    <mergeCell ref="A31:C31"/>
    <mergeCell ref="D31:F31"/>
    <mergeCell ref="G31:I31"/>
    <mergeCell ref="J31:L31"/>
    <mergeCell ref="M31:O31"/>
    <mergeCell ref="P31:S31"/>
    <mergeCell ref="A30:C30"/>
    <mergeCell ref="D30:F30"/>
    <mergeCell ref="G30:I30"/>
    <mergeCell ref="J30:L30"/>
    <mergeCell ref="M30:O30"/>
    <mergeCell ref="P30:S30"/>
    <mergeCell ref="A29:C29"/>
    <mergeCell ref="D29:F29"/>
    <mergeCell ref="G29:I29"/>
    <mergeCell ref="J29:L29"/>
    <mergeCell ref="M29:O29"/>
    <mergeCell ref="P29:S29"/>
    <mergeCell ref="A28:C28"/>
    <mergeCell ref="D28:F28"/>
    <mergeCell ref="G28:I28"/>
    <mergeCell ref="J28:L28"/>
    <mergeCell ref="M28:O28"/>
    <mergeCell ref="P28:S28"/>
    <mergeCell ref="A27:C27"/>
    <mergeCell ref="D27:F27"/>
    <mergeCell ref="G27:I27"/>
    <mergeCell ref="J27:L27"/>
    <mergeCell ref="M27:O27"/>
    <mergeCell ref="P27:S27"/>
    <mergeCell ref="A26:C26"/>
    <mergeCell ref="D26:F26"/>
    <mergeCell ref="G26:I26"/>
    <mergeCell ref="J26:L26"/>
    <mergeCell ref="M26:O26"/>
    <mergeCell ref="P26:S26"/>
    <mergeCell ref="A21:C21"/>
    <mergeCell ref="D21:F21"/>
    <mergeCell ref="G21:I21"/>
    <mergeCell ref="J21:L21"/>
    <mergeCell ref="M21:O21"/>
    <mergeCell ref="P21:S21"/>
    <mergeCell ref="A20:C20"/>
    <mergeCell ref="D20:F20"/>
    <mergeCell ref="G20:I20"/>
    <mergeCell ref="J20:L20"/>
    <mergeCell ref="M20:O20"/>
    <mergeCell ref="P20:S20"/>
    <mergeCell ref="A19:C19"/>
    <mergeCell ref="D19:F19"/>
    <mergeCell ref="G19:I19"/>
    <mergeCell ref="J19:L19"/>
    <mergeCell ref="M19:O19"/>
    <mergeCell ref="P19:S19"/>
    <mergeCell ref="A18:C18"/>
    <mergeCell ref="D18:F18"/>
    <mergeCell ref="G18:I18"/>
    <mergeCell ref="J18:L18"/>
    <mergeCell ref="M18:O18"/>
    <mergeCell ref="P18:S18"/>
    <mergeCell ref="A17:C17"/>
    <mergeCell ref="D17:F17"/>
    <mergeCell ref="G17:I17"/>
    <mergeCell ref="J17:L17"/>
    <mergeCell ref="M17:O17"/>
    <mergeCell ref="P17:S17"/>
    <mergeCell ref="P15:S15"/>
    <mergeCell ref="A16:C16"/>
    <mergeCell ref="D16:F16"/>
    <mergeCell ref="G16:I16"/>
    <mergeCell ref="J16:L16"/>
    <mergeCell ref="M16:O16"/>
    <mergeCell ref="P16:S16"/>
    <mergeCell ref="A10:F10"/>
    <mergeCell ref="G10:I10"/>
    <mergeCell ref="J10:L10"/>
    <mergeCell ref="M10:O10"/>
    <mergeCell ref="P10:S10"/>
    <mergeCell ref="A15:C15"/>
    <mergeCell ref="D15:F15"/>
    <mergeCell ref="G15:I15"/>
    <mergeCell ref="J15:L15"/>
    <mergeCell ref="M15:O15"/>
    <mergeCell ref="A8:F8"/>
    <mergeCell ref="G8:I8"/>
    <mergeCell ref="J8:L8"/>
    <mergeCell ref="M8:O8"/>
    <mergeCell ref="P8:S8"/>
    <mergeCell ref="A9:F9"/>
    <mergeCell ref="G9:I9"/>
    <mergeCell ref="J9:L9"/>
    <mergeCell ref="M9:O9"/>
    <mergeCell ref="P9:S9"/>
    <mergeCell ref="A6:F6"/>
    <mergeCell ref="G6:I6"/>
    <mergeCell ref="J6:L6"/>
    <mergeCell ref="M6:O6"/>
    <mergeCell ref="P6:S6"/>
    <mergeCell ref="A7:F7"/>
    <mergeCell ref="G7:I7"/>
    <mergeCell ref="J7:L7"/>
    <mergeCell ref="M7:O7"/>
    <mergeCell ref="P7:S7"/>
    <mergeCell ref="P4:S4"/>
    <mergeCell ref="A5:F5"/>
    <mergeCell ref="G5:I5"/>
    <mergeCell ref="J5:L5"/>
    <mergeCell ref="M5:O5"/>
    <mergeCell ref="P5:S5"/>
    <mergeCell ref="A1:N1"/>
    <mergeCell ref="M2:O2"/>
    <mergeCell ref="B3:N3"/>
    <mergeCell ref="A4:C4"/>
    <mergeCell ref="D4:F4"/>
    <mergeCell ref="G4:I4"/>
    <mergeCell ref="J4:L4"/>
    <mergeCell ref="M4:O4"/>
  </mergeCells>
  <phoneticPr fontId="19" type="noConversion"/>
  <pageMargins left="0.43307086614173229" right="0.15748031496062992" top="0" bottom="0" header="0.59055118110236227" footer="0.51181102362204722"/>
  <pageSetup paperSize="9" scale="1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46"/>
  <sheetViews>
    <sheetView topLeftCell="B25" zoomScale="50" zoomScaleNormal="50" workbookViewId="0">
      <selection activeCell="O54" sqref="O54"/>
    </sheetView>
  </sheetViews>
  <sheetFormatPr defaultRowHeight="20.25"/>
  <cols>
    <col min="1" max="1" width="1.875" style="204" customWidth="1"/>
    <col min="2" max="2" width="4.875" style="205" customWidth="1"/>
    <col min="3" max="3" width="0" style="204" hidden="1" customWidth="1"/>
    <col min="4" max="4" width="28.625" style="204" customWidth="1"/>
    <col min="5" max="5" width="5.625" style="208" customWidth="1"/>
    <col min="6" max="6" width="11.25" style="204" customWidth="1"/>
    <col min="7" max="7" width="28.625" style="204" customWidth="1"/>
    <col min="8" max="8" width="5.625" style="208" customWidth="1"/>
    <col min="9" max="9" width="11.875" style="204" customWidth="1"/>
    <col min="10" max="10" width="28.625" style="204" customWidth="1"/>
    <col min="11" max="11" width="5.625" style="208" customWidth="1"/>
    <col min="12" max="12" width="11.75" style="204" customWidth="1"/>
    <col min="13" max="13" width="28.625" style="204" customWidth="1"/>
    <col min="14" max="14" width="5.625" style="208" customWidth="1"/>
    <col min="15" max="15" width="12.125" style="204" customWidth="1"/>
    <col min="16" max="16" width="28.625" style="204" customWidth="1"/>
    <col min="17" max="17" width="5.625" style="208" customWidth="1"/>
    <col min="18" max="18" width="11.75" style="204" customWidth="1"/>
    <col min="19" max="19" width="28.625" style="204" customWidth="1"/>
    <col min="20" max="20" width="5.625" style="208" customWidth="1"/>
    <col min="21" max="21" width="12.75" style="204" customWidth="1"/>
    <col min="22" max="22" width="12.125" style="18" customWidth="1"/>
    <col min="23" max="23" width="11.75" style="23" customWidth="1"/>
    <col min="24" max="24" width="11.25" style="24" customWidth="1"/>
    <col min="25" max="25" width="6.625" style="26" customWidth="1"/>
    <col min="26" max="26" width="6.625" style="204" customWidth="1"/>
    <col min="27" max="27" width="6" style="203" hidden="1" customWidth="1"/>
    <col min="28" max="28" width="5.5" style="207" hidden="1" customWidth="1"/>
    <col min="29" max="29" width="7.75" style="203" hidden="1" customWidth="1"/>
    <col min="30" max="30" width="8" style="203" hidden="1" customWidth="1"/>
    <col min="31" max="31" width="7.875" style="203" hidden="1" customWidth="1"/>
    <col min="32" max="32" width="7.5" style="203" hidden="1" customWidth="1"/>
    <col min="33" max="16384" width="9" style="204"/>
  </cols>
  <sheetData>
    <row r="1" spans="2:32" s="203" customFormat="1" ht="38.25">
      <c r="B1" s="1399" t="s">
        <v>623</v>
      </c>
      <c r="C1" s="1399"/>
      <c r="D1" s="1399"/>
      <c r="E1" s="1399"/>
      <c r="F1" s="1399"/>
      <c r="G1" s="1399"/>
      <c r="H1" s="1399"/>
      <c r="I1" s="1399"/>
      <c r="J1" s="1399"/>
      <c r="K1" s="1399"/>
      <c r="L1" s="1399"/>
      <c r="M1" s="1399"/>
      <c r="N1" s="1399"/>
      <c r="O1" s="1399"/>
      <c r="P1" s="1399"/>
      <c r="Q1" s="1399"/>
      <c r="R1" s="1399"/>
      <c r="S1" s="1399"/>
      <c r="T1" s="1399"/>
      <c r="U1" s="1399"/>
      <c r="V1" s="1399"/>
      <c r="W1" s="1399"/>
      <c r="X1" s="1399"/>
      <c r="Y1" s="1399"/>
      <c r="Z1" s="1170"/>
      <c r="AB1" s="207"/>
    </row>
    <row r="2" spans="2:32" s="203" customFormat="1" ht="18.95" customHeight="1">
      <c r="B2" s="1400"/>
      <c r="C2" s="1401"/>
      <c r="D2" s="1401"/>
      <c r="E2" s="1401"/>
      <c r="F2" s="1401"/>
      <c r="G2" s="1401"/>
      <c r="H2" s="1174"/>
      <c r="I2" s="1170"/>
      <c r="J2" s="1170"/>
      <c r="K2" s="1174"/>
      <c r="L2" s="1170"/>
      <c r="M2" s="1170"/>
      <c r="N2" s="1174"/>
      <c r="O2" s="1170"/>
      <c r="P2" s="1170"/>
      <c r="Q2" s="1174"/>
      <c r="R2" s="1170"/>
      <c r="S2" s="1170"/>
      <c r="T2" s="1174"/>
      <c r="U2" s="1170"/>
      <c r="V2" s="1173"/>
      <c r="W2" s="1171"/>
      <c r="X2" s="1172"/>
      <c r="Y2" s="1171"/>
      <c r="Z2" s="1170"/>
      <c r="AB2" s="207"/>
    </row>
    <row r="3" spans="2:32" s="203" customFormat="1" ht="30" customHeight="1" thickBot="1">
      <c r="B3" s="1169" t="s">
        <v>17</v>
      </c>
      <c r="C3" s="1169"/>
      <c r="D3" s="1168"/>
      <c r="E3" s="1167"/>
      <c r="F3" s="1167"/>
      <c r="G3" s="1167"/>
      <c r="H3" s="1167"/>
      <c r="I3" s="1167"/>
      <c r="J3" s="1167"/>
      <c r="K3" s="1167"/>
      <c r="L3" s="1167"/>
      <c r="M3" s="1167"/>
      <c r="N3" s="1167"/>
      <c r="O3" s="1167"/>
      <c r="P3" s="1167"/>
      <c r="Q3" s="1167"/>
      <c r="R3" s="1167"/>
      <c r="T3" s="1167"/>
      <c r="U3" s="1167"/>
      <c r="V3" s="1166"/>
      <c r="W3" s="1165"/>
      <c r="X3" s="1164"/>
      <c r="Y3" s="1163"/>
      <c r="Z3" s="1023"/>
      <c r="AB3" s="207"/>
    </row>
    <row r="4" spans="2:32" s="20" customFormat="1" ht="43.5">
      <c r="B4" s="1162" t="s">
        <v>0</v>
      </c>
      <c r="C4" s="1161" t="s">
        <v>1</v>
      </c>
      <c r="D4" s="1158" t="s">
        <v>622</v>
      </c>
      <c r="E4" s="1159" t="s">
        <v>16</v>
      </c>
      <c r="F4" s="1158"/>
      <c r="G4" s="1158" t="s">
        <v>621</v>
      </c>
      <c r="H4" s="1159" t="s">
        <v>16</v>
      </c>
      <c r="I4" s="1158"/>
      <c r="J4" s="1158" t="s">
        <v>620</v>
      </c>
      <c r="K4" s="1159" t="s">
        <v>16</v>
      </c>
      <c r="L4" s="1158"/>
      <c r="M4" s="1158" t="s">
        <v>620</v>
      </c>
      <c r="N4" s="1159" t="s">
        <v>16</v>
      </c>
      <c r="O4" s="1158"/>
      <c r="P4" s="1158" t="s">
        <v>620</v>
      </c>
      <c r="Q4" s="1159" t="s">
        <v>16</v>
      </c>
      <c r="R4" s="1158"/>
      <c r="S4" s="1160" t="s">
        <v>2</v>
      </c>
      <c r="T4" s="1159" t="s">
        <v>16</v>
      </c>
      <c r="U4" s="1158"/>
      <c r="V4" s="1157" t="s">
        <v>619</v>
      </c>
      <c r="W4" s="1157" t="s">
        <v>34</v>
      </c>
      <c r="X4" s="1156" t="s">
        <v>10</v>
      </c>
      <c r="Y4" s="1155" t="s">
        <v>11</v>
      </c>
      <c r="Z4" s="1154"/>
      <c r="AA4" s="1077"/>
      <c r="AB4" s="207"/>
      <c r="AC4" s="203"/>
      <c r="AD4" s="203"/>
      <c r="AE4" s="203"/>
      <c r="AF4" s="203"/>
    </row>
    <row r="5" spans="2:32" s="21" customFormat="1" ht="42" customHeight="1">
      <c r="B5" s="1101"/>
      <c r="C5" s="1397"/>
      <c r="D5" s="1091">
        <f>'12月菜單國華'!A3</f>
        <v>0</v>
      </c>
      <c r="E5" s="1091"/>
      <c r="F5" s="1153" t="s">
        <v>13</v>
      </c>
      <c r="G5" s="1091">
        <f>'12月菜單國華'!A4</f>
        <v>0</v>
      </c>
      <c r="H5" s="1091"/>
      <c r="I5" s="1153" t="s">
        <v>13</v>
      </c>
      <c r="J5" s="1091">
        <f>'12月菜單國華'!A5</f>
        <v>0</v>
      </c>
      <c r="K5" s="1091"/>
      <c r="L5" s="1153" t="s">
        <v>13</v>
      </c>
      <c r="M5" s="1091">
        <f>'12月菜單國華'!A6</f>
        <v>0</v>
      </c>
      <c r="N5" s="1091"/>
      <c r="O5" s="1153" t="s">
        <v>13</v>
      </c>
      <c r="P5" s="1091" t="str">
        <f>'12月菜單國華'!A7</f>
        <v xml:space="preserve">＊菜單設計者：曾富美 營養師                                                                                                                      ＊專線：7363303＊ (新港國小菜單)                                                                                                                     ＊國華E-mail：kuohow.food@gmail.com                                                                                                                            ＊飯菜不足或用餐有任何問題，請洽服務人員哦！！     112.12月 </v>
      </c>
      <c r="Q5" s="1091"/>
      <c r="R5" s="1153" t="s">
        <v>13</v>
      </c>
      <c r="S5" s="1091">
        <f>'12月菜單國華'!A8</f>
        <v>0</v>
      </c>
      <c r="T5" s="1091"/>
      <c r="U5" s="1153" t="s">
        <v>13</v>
      </c>
      <c r="V5" s="1392" t="s">
        <v>617</v>
      </c>
      <c r="W5" s="1125" t="s">
        <v>20</v>
      </c>
      <c r="X5" s="1124" t="s">
        <v>47</v>
      </c>
      <c r="Y5" s="1088">
        <v>0</v>
      </c>
      <c r="Z5" s="203"/>
      <c r="AA5" s="203"/>
      <c r="AB5" s="207"/>
      <c r="AC5" s="203" t="s">
        <v>48</v>
      </c>
      <c r="AD5" s="203" t="s">
        <v>49</v>
      </c>
      <c r="AE5" s="203" t="s">
        <v>50</v>
      </c>
      <c r="AF5" s="203" t="s">
        <v>51</v>
      </c>
    </row>
    <row r="6" spans="2:32" ht="27.95" customHeight="1">
      <c r="B6" s="1069" t="s">
        <v>5</v>
      </c>
      <c r="C6" s="1397"/>
      <c r="D6" s="1107"/>
      <c r="E6" s="1107"/>
      <c r="F6" s="1107"/>
      <c r="G6" s="1107"/>
      <c r="H6" s="1107"/>
      <c r="I6" s="1107"/>
      <c r="J6" s="1142"/>
      <c r="K6" s="1152"/>
      <c r="L6" s="1140"/>
      <c r="M6" s="1107"/>
      <c r="N6" s="1107"/>
      <c r="O6" s="1107"/>
      <c r="P6" s="1107"/>
      <c r="Q6" s="1107"/>
      <c r="R6" s="1107"/>
      <c r="S6" s="1143"/>
      <c r="T6" s="1144"/>
      <c r="U6" s="1144"/>
      <c r="V6" s="1393"/>
      <c r="W6" s="1104" t="s">
        <v>19</v>
      </c>
      <c r="X6" s="1123" t="s">
        <v>54</v>
      </c>
      <c r="Y6" s="1039">
        <v>0</v>
      </c>
      <c r="Z6" s="1023"/>
      <c r="AA6" s="1077" t="s">
        <v>55</v>
      </c>
      <c r="AB6" s="207">
        <v>6</v>
      </c>
      <c r="AC6" s="207">
        <f>AB6*2</f>
        <v>12</v>
      </c>
      <c r="AD6" s="207"/>
      <c r="AE6" s="207">
        <f>AB6*15</f>
        <v>90</v>
      </c>
      <c r="AF6" s="207">
        <f>AC6*4+AE6*4</f>
        <v>408</v>
      </c>
    </row>
    <row r="7" spans="2:32" ht="27.95" customHeight="1">
      <c r="B7" s="1069"/>
      <c r="C7" s="1397"/>
      <c r="D7" s="1107"/>
      <c r="E7" s="1107"/>
      <c r="F7" s="1107"/>
      <c r="G7" s="1107"/>
      <c r="H7" s="1107"/>
      <c r="I7" s="1107"/>
      <c r="J7" s="1107"/>
      <c r="K7" s="1107"/>
      <c r="L7" s="1107"/>
      <c r="M7" s="1107"/>
      <c r="N7" s="1107"/>
      <c r="O7" s="1107"/>
      <c r="P7" s="1107"/>
      <c r="Q7" s="1107"/>
      <c r="R7" s="1107"/>
      <c r="S7" s="1143"/>
      <c r="T7" s="1144"/>
      <c r="U7" s="1144"/>
      <c r="V7" s="1393"/>
      <c r="W7" s="1112" t="s">
        <v>6</v>
      </c>
      <c r="X7" s="1119" t="s">
        <v>57</v>
      </c>
      <c r="Y7" s="1039">
        <v>0</v>
      </c>
      <c r="Z7" s="203"/>
      <c r="AA7" s="1072" t="s">
        <v>58</v>
      </c>
      <c r="AB7" s="207">
        <v>2</v>
      </c>
      <c r="AC7" s="1071">
        <f>AB7*7</f>
        <v>14</v>
      </c>
      <c r="AD7" s="207">
        <f>AB7*5</f>
        <v>10</v>
      </c>
      <c r="AE7" s="207" t="s">
        <v>59</v>
      </c>
      <c r="AF7" s="1070">
        <f>AC7*4+AD7*9</f>
        <v>146</v>
      </c>
    </row>
    <row r="8" spans="2:32" ht="27.95" customHeight="1">
      <c r="B8" s="1069" t="s">
        <v>7</v>
      </c>
      <c r="C8" s="1397"/>
      <c r="D8" s="1107"/>
      <c r="E8" s="1107"/>
      <c r="F8" s="1107"/>
      <c r="G8" s="1107"/>
      <c r="H8" s="1108"/>
      <c r="I8" s="1107"/>
      <c r="J8" s="1107"/>
      <c r="K8" s="1107"/>
      <c r="L8" s="1107"/>
      <c r="M8" s="1107"/>
      <c r="N8" s="1152"/>
      <c r="O8" s="1107"/>
      <c r="P8" s="1107"/>
      <c r="Q8" s="1108"/>
      <c r="R8" s="1107"/>
      <c r="S8" s="1138"/>
      <c r="T8" s="1107"/>
      <c r="U8" s="1107"/>
      <c r="V8" s="1393"/>
      <c r="W8" s="1104" t="s">
        <v>19</v>
      </c>
      <c r="X8" s="1119" t="s">
        <v>60</v>
      </c>
      <c r="Y8" s="1039">
        <v>0</v>
      </c>
      <c r="Z8" s="1023"/>
      <c r="AA8" s="203" t="s">
        <v>61</v>
      </c>
      <c r="AB8" s="207">
        <v>1.8</v>
      </c>
      <c r="AC8" s="207">
        <f>AB8*1</f>
        <v>1.8</v>
      </c>
      <c r="AD8" s="207" t="s">
        <v>59</v>
      </c>
      <c r="AE8" s="207">
        <f>AB8*5</f>
        <v>9</v>
      </c>
      <c r="AF8" s="207">
        <f>AC8*4+AE8*4</f>
        <v>43.2</v>
      </c>
    </row>
    <row r="9" spans="2:32" ht="27.95" customHeight="1">
      <c r="B9" s="1396" t="s">
        <v>62</v>
      </c>
      <c r="C9" s="1397"/>
      <c r="D9" s="1107"/>
      <c r="E9" s="1107"/>
      <c r="F9" s="1107"/>
      <c r="G9" s="1135"/>
      <c r="H9" s="1108"/>
      <c r="I9" s="1107"/>
      <c r="J9" s="1107"/>
      <c r="K9" s="1108"/>
      <c r="L9" s="1107"/>
      <c r="M9" s="1107"/>
      <c r="N9" s="1107"/>
      <c r="O9" s="1107"/>
      <c r="P9" s="1107"/>
      <c r="Q9" s="1108"/>
      <c r="R9" s="1107"/>
      <c r="S9" s="1135"/>
      <c r="T9" s="1106"/>
      <c r="U9" s="1105"/>
      <c r="V9" s="1393"/>
      <c r="W9" s="1112" t="s">
        <v>8</v>
      </c>
      <c r="X9" s="1119" t="s">
        <v>63</v>
      </c>
      <c r="Y9" s="1039">
        <v>0</v>
      </c>
      <c r="Z9" s="203"/>
      <c r="AA9" s="203" t="s">
        <v>64</v>
      </c>
      <c r="AB9" s="207">
        <v>2.5</v>
      </c>
      <c r="AC9" s="207"/>
      <c r="AD9" s="207">
        <f>AB9*5</f>
        <v>12.5</v>
      </c>
      <c r="AE9" s="207" t="s">
        <v>59</v>
      </c>
      <c r="AF9" s="207">
        <f>AD9*9</f>
        <v>112.5</v>
      </c>
    </row>
    <row r="10" spans="2:32" ht="27.95" customHeight="1">
      <c r="B10" s="1396"/>
      <c r="C10" s="1397"/>
      <c r="D10" s="1107"/>
      <c r="E10" s="1108"/>
      <c r="F10" s="1107"/>
      <c r="G10" s="1105"/>
      <c r="H10" s="1106"/>
      <c r="I10" s="1105"/>
      <c r="J10" s="1151"/>
      <c r="K10" s="1150"/>
      <c r="L10" s="1149"/>
      <c r="M10" s="1107"/>
      <c r="N10" s="1148"/>
      <c r="O10" s="1107"/>
      <c r="P10" s="1105"/>
      <c r="Q10" s="1106"/>
      <c r="R10" s="1105"/>
      <c r="S10" s="1146"/>
      <c r="T10" s="1144"/>
      <c r="U10" s="1144"/>
      <c r="V10" s="1393"/>
      <c r="W10" s="1104" t="s">
        <v>19</v>
      </c>
      <c r="X10" s="1118" t="s">
        <v>65</v>
      </c>
      <c r="Y10" s="1039">
        <v>0</v>
      </c>
      <c r="Z10" s="1023"/>
      <c r="AA10" s="203" t="s">
        <v>66</v>
      </c>
      <c r="AB10" s="207">
        <v>1</v>
      </c>
      <c r="AE10" s="203">
        <f>AB10*15</f>
        <v>15</v>
      </c>
    </row>
    <row r="11" spans="2:32" ht="27.95" customHeight="1">
      <c r="B11" s="1048" t="s">
        <v>67</v>
      </c>
      <c r="C11" s="1117"/>
      <c r="D11" s="1147"/>
      <c r="E11" s="1106"/>
      <c r="F11" s="1147"/>
      <c r="G11" s="1105"/>
      <c r="H11" s="1106"/>
      <c r="I11" s="1105"/>
      <c r="J11" s="1135"/>
      <c r="K11" s="1135"/>
      <c r="L11" s="1135"/>
      <c r="M11" s="1107"/>
      <c r="N11" s="1148"/>
      <c r="O11" s="1107"/>
      <c r="P11" s="1105"/>
      <c r="Q11" s="1106"/>
      <c r="R11" s="1105"/>
      <c r="S11" s="1146"/>
      <c r="T11" s="1144"/>
      <c r="U11" s="1144"/>
      <c r="V11" s="1393"/>
      <c r="W11" s="1112" t="s">
        <v>9</v>
      </c>
      <c r="X11" s="1111"/>
      <c r="Y11" s="1102"/>
      <c r="Z11" s="203"/>
      <c r="AC11" s="203">
        <f>SUM(AC6:AC10)</f>
        <v>27.8</v>
      </c>
      <c r="AD11" s="203">
        <f>SUM(AD6:AD10)</f>
        <v>22.5</v>
      </c>
      <c r="AE11" s="203">
        <f>SUM(AE6:AE10)</f>
        <v>114</v>
      </c>
      <c r="AF11" s="203">
        <f>AC11*4+AD11*9+AE11*4</f>
        <v>769.7</v>
      </c>
    </row>
    <row r="12" spans="2:32" ht="27.95" customHeight="1">
      <c r="B12" s="1110"/>
      <c r="C12" s="1109"/>
      <c r="D12" s="1105"/>
      <c r="E12" s="1106"/>
      <c r="F12" s="1105"/>
      <c r="G12" s="1105"/>
      <c r="H12" s="1106"/>
      <c r="I12" s="1105"/>
      <c r="J12" s="1105"/>
      <c r="K12" s="1106"/>
      <c r="L12" s="1105"/>
      <c r="M12" s="1107"/>
      <c r="N12" s="1148"/>
      <c r="O12" s="1107"/>
      <c r="P12" s="1105"/>
      <c r="Q12" s="1106"/>
      <c r="R12" s="1105"/>
      <c r="S12" s="1146"/>
      <c r="T12" s="1145"/>
      <c r="U12" s="1144"/>
      <c r="V12" s="1394"/>
      <c r="W12" s="1104" t="s">
        <v>618</v>
      </c>
      <c r="X12" s="1103"/>
      <c r="Y12" s="1102"/>
      <c r="Z12" s="1023"/>
      <c r="AC12" s="1022">
        <f>AC11*4/AF11</f>
        <v>0.14447187215798363</v>
      </c>
      <c r="AD12" s="1022">
        <f>AD11*9/AF11</f>
        <v>0.26308951539560865</v>
      </c>
      <c r="AE12" s="1022">
        <f>AE11*4/AF11</f>
        <v>0.59243861244640761</v>
      </c>
    </row>
    <row r="13" spans="2:32" s="21" customFormat="1" ht="27.95" customHeight="1">
      <c r="B13" s="1101"/>
      <c r="C13" s="1397"/>
      <c r="D13" s="1091">
        <f>'12月菜單國華'!E3</f>
        <v>0</v>
      </c>
      <c r="E13" s="1091"/>
      <c r="F13" s="1091"/>
      <c r="G13" s="1091">
        <f>'12月菜單國華'!E4</f>
        <v>0</v>
      </c>
      <c r="H13" s="1091"/>
      <c r="I13" s="1098"/>
      <c r="J13" s="1097">
        <f>'12月菜單國華'!E5</f>
        <v>0</v>
      </c>
      <c r="K13" s="1092"/>
      <c r="L13" s="1091"/>
      <c r="M13" s="1091">
        <f>'12月菜單國華'!E6</f>
        <v>0</v>
      </c>
      <c r="N13" s="1091"/>
      <c r="O13" s="1091"/>
      <c r="P13" s="1091">
        <f>'12月菜單國華'!E7</f>
        <v>0</v>
      </c>
      <c r="Q13" s="1091"/>
      <c r="R13" s="1091"/>
      <c r="S13" s="1091">
        <f>'12月菜單國華'!E8</f>
        <v>0</v>
      </c>
      <c r="T13" s="1091"/>
      <c r="U13" s="1091"/>
      <c r="V13" s="1392" t="s">
        <v>617</v>
      </c>
      <c r="W13" s="1125" t="s">
        <v>20</v>
      </c>
      <c r="X13" s="1124" t="s">
        <v>47</v>
      </c>
      <c r="Y13" s="1088">
        <v>0</v>
      </c>
      <c r="Z13" s="203"/>
      <c r="AA13" s="203"/>
      <c r="AB13" s="207"/>
      <c r="AC13" s="203" t="s">
        <v>48</v>
      </c>
      <c r="AD13" s="203" t="s">
        <v>49</v>
      </c>
      <c r="AE13" s="203" t="s">
        <v>50</v>
      </c>
      <c r="AF13" s="203" t="s">
        <v>51</v>
      </c>
    </row>
    <row r="14" spans="2:32" ht="27.95" customHeight="1">
      <c r="B14" s="1069" t="s">
        <v>5</v>
      </c>
      <c r="C14" s="1397"/>
      <c r="D14" s="1107"/>
      <c r="E14" s="1107"/>
      <c r="F14" s="1107"/>
      <c r="G14" s="1107"/>
      <c r="H14" s="1107"/>
      <c r="I14" s="1107"/>
      <c r="J14" s="1107"/>
      <c r="K14" s="1107"/>
      <c r="L14" s="1107"/>
      <c r="M14" s="1138"/>
      <c r="N14" s="1138"/>
      <c r="O14" s="1138"/>
      <c r="P14" s="1107"/>
      <c r="Q14" s="1107"/>
      <c r="R14" s="1107"/>
      <c r="S14" s="1147"/>
      <c r="T14" s="1105"/>
      <c r="U14" s="1105"/>
      <c r="V14" s="1393"/>
      <c r="W14" s="1104" t="s">
        <v>19</v>
      </c>
      <c r="X14" s="1123" t="s">
        <v>54</v>
      </c>
      <c r="Y14" s="1039">
        <v>0</v>
      </c>
      <c r="Z14" s="1023"/>
      <c r="AA14" s="1077" t="s">
        <v>55</v>
      </c>
      <c r="AB14" s="207">
        <v>6.2</v>
      </c>
      <c r="AC14" s="207">
        <f>AB14*2</f>
        <v>12.4</v>
      </c>
      <c r="AD14" s="207"/>
      <c r="AE14" s="207">
        <f>AB14*15</f>
        <v>93</v>
      </c>
      <c r="AF14" s="207">
        <f>AC14*4+AE14*4</f>
        <v>421.6</v>
      </c>
    </row>
    <row r="15" spans="2:32" ht="27.95" customHeight="1">
      <c r="B15" s="1069"/>
      <c r="C15" s="1397"/>
      <c r="D15" s="1107"/>
      <c r="E15" s="1107"/>
      <c r="F15" s="1107"/>
      <c r="G15" s="1138"/>
      <c r="H15" s="1107"/>
      <c r="I15" s="1107"/>
      <c r="J15" s="1107"/>
      <c r="K15" s="1107"/>
      <c r="L15" s="1107"/>
      <c r="M15" s="1107"/>
      <c r="N15" s="1107"/>
      <c r="O15" s="1107"/>
      <c r="P15" s="1107"/>
      <c r="Q15" s="1107"/>
      <c r="R15" s="1107"/>
      <c r="S15" s="1147"/>
      <c r="T15" s="1105"/>
      <c r="U15" s="1105"/>
      <c r="V15" s="1393"/>
      <c r="W15" s="1112" t="s">
        <v>6</v>
      </c>
      <c r="X15" s="1119" t="s">
        <v>57</v>
      </c>
      <c r="Y15" s="1039">
        <v>0</v>
      </c>
      <c r="Z15" s="203"/>
      <c r="AA15" s="1072" t="s">
        <v>58</v>
      </c>
      <c r="AB15" s="207">
        <v>2</v>
      </c>
      <c r="AC15" s="1071">
        <f>AB15*7</f>
        <v>14</v>
      </c>
      <c r="AD15" s="207">
        <f>AB15*5</f>
        <v>10</v>
      </c>
      <c r="AE15" s="207" t="s">
        <v>59</v>
      </c>
      <c r="AF15" s="1070">
        <f>AC15*4+AD15*9</f>
        <v>146</v>
      </c>
    </row>
    <row r="16" spans="2:32" ht="27.95" customHeight="1">
      <c r="B16" s="1069" t="s">
        <v>7</v>
      </c>
      <c r="C16" s="1397"/>
      <c r="D16" s="1107"/>
      <c r="E16" s="1108"/>
      <c r="F16" s="1107"/>
      <c r="G16" s="1138"/>
      <c r="H16" s="1143"/>
      <c r="I16" s="1143"/>
      <c r="J16" s="1107"/>
      <c r="K16" s="1107"/>
      <c r="L16" s="1107"/>
      <c r="M16" s="1107"/>
      <c r="N16" s="1107"/>
      <c r="O16" s="1107"/>
      <c r="P16" s="1107"/>
      <c r="Q16" s="1107"/>
      <c r="R16" s="1107"/>
      <c r="S16" s="1147"/>
      <c r="T16" s="1106"/>
      <c r="U16" s="1105"/>
      <c r="V16" s="1393"/>
      <c r="W16" s="1104" t="s">
        <v>19</v>
      </c>
      <c r="X16" s="1119" t="s">
        <v>60</v>
      </c>
      <c r="Y16" s="1039">
        <v>0</v>
      </c>
      <c r="Z16" s="1023"/>
      <c r="AA16" s="203" t="s">
        <v>61</v>
      </c>
      <c r="AB16" s="207">
        <v>1.6</v>
      </c>
      <c r="AC16" s="207">
        <f>AB16*1</f>
        <v>1.6</v>
      </c>
      <c r="AD16" s="207" t="s">
        <v>59</v>
      </c>
      <c r="AE16" s="207">
        <f>AB16*5</f>
        <v>8</v>
      </c>
      <c r="AF16" s="207">
        <f>AC16*4+AE16*4</f>
        <v>38.4</v>
      </c>
    </row>
    <row r="17" spans="2:32" ht="27.95" customHeight="1">
      <c r="B17" s="1396" t="s">
        <v>69</v>
      </c>
      <c r="C17" s="1397"/>
      <c r="D17" s="1145"/>
      <c r="E17" s="1145"/>
      <c r="F17" s="1144"/>
      <c r="G17" s="1138"/>
      <c r="H17" s="1148"/>
      <c r="I17" s="1107"/>
      <c r="J17" s="1107"/>
      <c r="K17" s="1108"/>
      <c r="L17" s="1107"/>
      <c r="M17" s="1107"/>
      <c r="N17" s="1107"/>
      <c r="O17" s="1107"/>
      <c r="P17" s="1107"/>
      <c r="Q17" s="1107"/>
      <c r="R17" s="1138"/>
      <c r="S17" s="1147"/>
      <c r="T17" s="1106"/>
      <c r="U17" s="1105"/>
      <c r="V17" s="1393"/>
      <c r="W17" s="1112" t="s">
        <v>8</v>
      </c>
      <c r="X17" s="1119" t="s">
        <v>63</v>
      </c>
      <c r="Y17" s="1039">
        <v>0</v>
      </c>
      <c r="Z17" s="203"/>
      <c r="AA17" s="203" t="s">
        <v>64</v>
      </c>
      <c r="AB17" s="207">
        <v>2.5</v>
      </c>
      <c r="AC17" s="207"/>
      <c r="AD17" s="207">
        <f>AB17*5</f>
        <v>12.5</v>
      </c>
      <c r="AE17" s="207" t="s">
        <v>59</v>
      </c>
      <c r="AF17" s="207">
        <f>AD17*9</f>
        <v>112.5</v>
      </c>
    </row>
    <row r="18" spans="2:32" ht="27.95" customHeight="1">
      <c r="B18" s="1396"/>
      <c r="C18" s="1397"/>
      <c r="D18" s="1145"/>
      <c r="E18" s="1145"/>
      <c r="F18" s="1144"/>
      <c r="G18" s="1107"/>
      <c r="H18" s="1107"/>
      <c r="I18" s="1107"/>
      <c r="J18" s="1107"/>
      <c r="K18" s="1108"/>
      <c r="L18" s="1107"/>
      <c r="M18" s="1143"/>
      <c r="N18" s="1145"/>
      <c r="O18" s="1144"/>
      <c r="P18" s="1143"/>
      <c r="Q18" s="1143"/>
      <c r="R18" s="1143"/>
      <c r="S18" s="1146"/>
      <c r="T18" s="1145"/>
      <c r="U18" s="1144"/>
      <c r="V18" s="1393"/>
      <c r="W18" s="1104" t="s">
        <v>19</v>
      </c>
      <c r="X18" s="1118" t="s">
        <v>65</v>
      </c>
      <c r="Y18" s="1039">
        <v>0</v>
      </c>
      <c r="Z18" s="1023"/>
      <c r="AA18" s="203" t="s">
        <v>66</v>
      </c>
      <c r="AB18" s="207">
        <v>1</v>
      </c>
      <c r="AE18" s="203">
        <f>AB18*15</f>
        <v>15</v>
      </c>
    </row>
    <row r="19" spans="2:32" ht="27.95" customHeight="1">
      <c r="B19" s="1048" t="s">
        <v>67</v>
      </c>
      <c r="C19" s="1117"/>
      <c r="D19" s="1135"/>
      <c r="E19" s="1143"/>
      <c r="F19" s="1143"/>
      <c r="G19" s="1142"/>
      <c r="H19" s="1141"/>
      <c r="I19" s="1140"/>
      <c r="J19" s="1138"/>
      <c r="K19" s="1139"/>
      <c r="L19" s="1138"/>
      <c r="M19" s="1136"/>
      <c r="N19" s="1136"/>
      <c r="O19" s="1136"/>
      <c r="P19" s="1107"/>
      <c r="Q19" s="1108"/>
      <c r="R19" s="1107"/>
      <c r="S19" s="1136"/>
      <c r="T19" s="1137"/>
      <c r="U19" s="1136"/>
      <c r="V19" s="1393"/>
      <c r="W19" s="1112" t="s">
        <v>9</v>
      </c>
      <c r="X19" s="1111"/>
      <c r="Y19" s="1102"/>
      <c r="Z19" s="203"/>
      <c r="AC19" s="203">
        <f>SUM(AC14:AC18)</f>
        <v>28</v>
      </c>
      <c r="AD19" s="203">
        <f>SUM(AD14:AD18)</f>
        <v>22.5</v>
      </c>
      <c r="AE19" s="203">
        <f>SUM(AE14:AE18)</f>
        <v>116</v>
      </c>
      <c r="AF19" s="203">
        <f>AC19*4+AD19*9+AE19*4</f>
        <v>778.5</v>
      </c>
    </row>
    <row r="20" spans="2:32" ht="27.95" customHeight="1">
      <c r="B20" s="1110"/>
      <c r="C20" s="1109"/>
      <c r="D20" s="1135"/>
      <c r="E20" s="1107"/>
      <c r="F20" s="1107"/>
      <c r="G20" s="1107"/>
      <c r="H20" s="1108"/>
      <c r="I20" s="1107"/>
      <c r="J20" s="1135"/>
      <c r="K20" s="1135"/>
      <c r="L20" s="1135"/>
      <c r="M20" s="1107"/>
      <c r="N20" s="1108"/>
      <c r="O20" s="1107"/>
      <c r="P20" s="1107"/>
      <c r="Q20" s="1108"/>
      <c r="R20" s="1107"/>
      <c r="S20" s="1107"/>
      <c r="T20" s="1108"/>
      <c r="U20" s="1107"/>
      <c r="V20" s="1394"/>
      <c r="W20" s="1104" t="s">
        <v>618</v>
      </c>
      <c r="X20" s="1103"/>
      <c r="Y20" s="1102"/>
      <c r="Z20" s="1023"/>
      <c r="AC20" s="1022">
        <f>AC19*4/AF19</f>
        <v>0.14386640976236351</v>
      </c>
      <c r="AD20" s="1022">
        <f>AD19*9/AF19</f>
        <v>0.26011560693641617</v>
      </c>
      <c r="AE20" s="1022">
        <f>AE19*4/AF19</f>
        <v>0.59601798330122024</v>
      </c>
    </row>
    <row r="21" spans="2:32" s="21" customFormat="1" ht="27.95" customHeight="1">
      <c r="B21" s="1134"/>
      <c r="C21" s="1397"/>
      <c r="D21" s="1091">
        <f>'12月菜單國華'!I3</f>
        <v>0</v>
      </c>
      <c r="E21" s="1091"/>
      <c r="F21" s="1091"/>
      <c r="G21" s="1091">
        <f>'12月菜單國華'!I4</f>
        <v>0</v>
      </c>
      <c r="H21" s="1091"/>
      <c r="I21" s="1091"/>
      <c r="J21" s="1091">
        <f>'12月菜單國華'!I5</f>
        <v>0</v>
      </c>
      <c r="K21" s="1091"/>
      <c r="L21" s="1091"/>
      <c r="M21" s="1091">
        <f>'12月菜單國華'!I6</f>
        <v>0</v>
      </c>
      <c r="N21" s="1091"/>
      <c r="O21" s="1091"/>
      <c r="P21" s="1091">
        <f>'12月菜單國華'!I7</f>
        <v>0</v>
      </c>
      <c r="Q21" s="1091"/>
      <c r="R21" s="1091"/>
      <c r="S21" s="1091">
        <f>'12月菜單國華'!I8</f>
        <v>0</v>
      </c>
      <c r="T21" s="1091"/>
      <c r="U21" s="1091"/>
      <c r="V21" s="1392" t="s">
        <v>617</v>
      </c>
      <c r="W21" s="1125" t="s">
        <v>20</v>
      </c>
      <c r="X21" s="1124" t="s">
        <v>47</v>
      </c>
      <c r="Y21" s="1088">
        <v>0</v>
      </c>
      <c r="Z21" s="203"/>
      <c r="AA21" s="203"/>
      <c r="AB21" s="207"/>
      <c r="AC21" s="203" t="s">
        <v>48</v>
      </c>
      <c r="AD21" s="203" t="s">
        <v>49</v>
      </c>
      <c r="AE21" s="203" t="s">
        <v>50</v>
      </c>
      <c r="AF21" s="203" t="s">
        <v>51</v>
      </c>
    </row>
    <row r="22" spans="2:32" s="22" customFormat="1" ht="27.75" customHeight="1">
      <c r="B22" s="1133" t="s">
        <v>5</v>
      </c>
      <c r="C22" s="1397"/>
      <c r="D22" s="1043"/>
      <c r="E22" s="1080"/>
      <c r="F22" s="1043"/>
      <c r="G22" s="1043"/>
      <c r="H22" s="1080"/>
      <c r="I22" s="1043"/>
      <c r="J22" s="1080"/>
      <c r="K22" s="1084"/>
      <c r="L22" s="1081"/>
      <c r="M22" s="1080"/>
      <c r="N22" s="1080"/>
      <c r="O22" s="1080"/>
      <c r="P22" s="1043"/>
      <c r="Q22" s="1043"/>
      <c r="R22" s="1043"/>
      <c r="S22" s="1043"/>
      <c r="T22" s="1043"/>
      <c r="U22" s="1043"/>
      <c r="V22" s="1393"/>
      <c r="W22" s="1104" t="s">
        <v>19</v>
      </c>
      <c r="X22" s="1123" t="s">
        <v>54</v>
      </c>
      <c r="Y22" s="1039">
        <v>0</v>
      </c>
      <c r="Z22" s="1129"/>
      <c r="AA22" s="1077" t="s">
        <v>55</v>
      </c>
      <c r="AB22" s="207">
        <v>6.2</v>
      </c>
      <c r="AC22" s="207">
        <f>AB22*2</f>
        <v>12.4</v>
      </c>
      <c r="AD22" s="207"/>
      <c r="AE22" s="207">
        <f>AB22*15</f>
        <v>93</v>
      </c>
      <c r="AF22" s="207">
        <f>AC22*4+AE22*4</f>
        <v>421.6</v>
      </c>
    </row>
    <row r="23" spans="2:32" s="22" customFormat="1" ht="27.95" customHeight="1">
      <c r="B23" s="1133"/>
      <c r="C23" s="1397"/>
      <c r="D23" s="1043"/>
      <c r="E23" s="1043"/>
      <c r="F23" s="1043"/>
      <c r="G23" s="1043"/>
      <c r="H23" s="1043"/>
      <c r="I23" s="1043"/>
      <c r="J23" s="1122"/>
      <c r="K23" s="1122"/>
      <c r="L23" s="1122"/>
      <c r="M23" s="1043"/>
      <c r="N23" s="1044"/>
      <c r="O23" s="1043"/>
      <c r="P23" s="1043"/>
      <c r="Q23" s="1122"/>
      <c r="R23" s="1043"/>
      <c r="S23" s="1043"/>
      <c r="T23" s="1043"/>
      <c r="U23" s="1043"/>
      <c r="V23" s="1393"/>
      <c r="W23" s="1112" t="s">
        <v>6</v>
      </c>
      <c r="X23" s="1119" t="s">
        <v>57</v>
      </c>
      <c r="Y23" s="1039">
        <v>0</v>
      </c>
      <c r="Z23" s="327"/>
      <c r="AA23" s="1072" t="s">
        <v>58</v>
      </c>
      <c r="AB23" s="207">
        <v>2.2000000000000002</v>
      </c>
      <c r="AC23" s="1071">
        <f>AB23*7</f>
        <v>15.400000000000002</v>
      </c>
      <c r="AD23" s="207">
        <f>AB23*5</f>
        <v>11</v>
      </c>
      <c r="AE23" s="207" t="s">
        <v>59</v>
      </c>
      <c r="AF23" s="1070">
        <f>AC23*4+AD23*9</f>
        <v>160.60000000000002</v>
      </c>
    </row>
    <row r="24" spans="2:32" s="22" customFormat="1" ht="27.95" customHeight="1">
      <c r="B24" s="1133" t="s">
        <v>7</v>
      </c>
      <c r="C24" s="1397"/>
      <c r="D24" s="1043"/>
      <c r="E24" s="1043"/>
      <c r="F24" s="1043"/>
      <c r="G24" s="1043"/>
      <c r="H24" s="1043"/>
      <c r="I24" s="1043"/>
      <c r="J24" s="1045"/>
      <c r="K24" s="1045"/>
      <c r="L24" s="1045"/>
      <c r="M24" s="1045"/>
      <c r="N24" s="1044"/>
      <c r="O24" s="1043"/>
      <c r="P24" s="1043"/>
      <c r="Q24" s="1122"/>
      <c r="R24" s="1043"/>
      <c r="S24" s="1045"/>
      <c r="T24" s="1043"/>
      <c r="U24" s="1043"/>
      <c r="V24" s="1393"/>
      <c r="W24" s="1104" t="s">
        <v>19</v>
      </c>
      <c r="X24" s="1119" t="s">
        <v>60</v>
      </c>
      <c r="Y24" s="1039">
        <v>0</v>
      </c>
      <c r="Z24" s="1129"/>
      <c r="AA24" s="203" t="s">
        <v>61</v>
      </c>
      <c r="AB24" s="207">
        <v>1.6</v>
      </c>
      <c r="AC24" s="207">
        <f>AB24*1</f>
        <v>1.6</v>
      </c>
      <c r="AD24" s="207" t="s">
        <v>59</v>
      </c>
      <c r="AE24" s="207">
        <f>AB24*5</f>
        <v>8</v>
      </c>
      <c r="AF24" s="207">
        <f>AC24*4+AE24*4</f>
        <v>38.4</v>
      </c>
    </row>
    <row r="25" spans="2:32" s="22" customFormat="1" ht="27.95" customHeight="1">
      <c r="B25" s="1395" t="s">
        <v>72</v>
      </c>
      <c r="C25" s="1397"/>
      <c r="D25" s="1043"/>
      <c r="E25" s="1043"/>
      <c r="F25" s="1043"/>
      <c r="G25" s="1043"/>
      <c r="H25" s="1043"/>
      <c r="I25" s="1043"/>
      <c r="J25" s="1121"/>
      <c r="K25" s="1121"/>
      <c r="L25" s="1121"/>
      <c r="M25" s="1046"/>
      <c r="N25" s="1044"/>
      <c r="O25" s="1043"/>
      <c r="P25" s="1043"/>
      <c r="Q25" s="1055"/>
      <c r="R25" s="1043"/>
      <c r="S25" s="1120"/>
      <c r="T25" s="1044"/>
      <c r="U25" s="1043"/>
      <c r="V25" s="1393"/>
      <c r="W25" s="1112" t="s">
        <v>8</v>
      </c>
      <c r="X25" s="1119" t="s">
        <v>63</v>
      </c>
      <c r="Y25" s="1039">
        <v>0</v>
      </c>
      <c r="Z25" s="327"/>
      <c r="AA25" s="203" t="s">
        <v>64</v>
      </c>
      <c r="AB25" s="207">
        <v>2.5</v>
      </c>
      <c r="AC25" s="207"/>
      <c r="AD25" s="207">
        <f>AB25*5</f>
        <v>12.5</v>
      </c>
      <c r="AE25" s="207" t="s">
        <v>59</v>
      </c>
      <c r="AF25" s="207">
        <f>AD25*9</f>
        <v>112.5</v>
      </c>
    </row>
    <row r="26" spans="2:32" s="22" customFormat="1" ht="27.95" customHeight="1">
      <c r="B26" s="1395"/>
      <c r="C26" s="1397"/>
      <c r="D26" s="1043"/>
      <c r="E26" s="1044"/>
      <c r="F26" s="1043"/>
      <c r="G26" s="1043"/>
      <c r="H26" s="1044"/>
      <c r="I26" s="1043"/>
      <c r="J26" s="1045"/>
      <c r="K26" s="1045"/>
      <c r="L26" s="1045"/>
      <c r="M26" s="1046"/>
      <c r="N26" s="1043"/>
      <c r="O26" s="1043"/>
      <c r="P26" s="1045"/>
      <c r="Q26" s="1045"/>
      <c r="R26" s="1045"/>
      <c r="S26" s="1043"/>
      <c r="T26" s="1044"/>
      <c r="U26" s="1053"/>
      <c r="V26" s="1393"/>
      <c r="W26" s="1104" t="s">
        <v>19</v>
      </c>
      <c r="X26" s="1118" t="s">
        <v>65</v>
      </c>
      <c r="Y26" s="1039">
        <v>0</v>
      </c>
      <c r="Z26" s="1129"/>
      <c r="AA26" s="203" t="s">
        <v>66</v>
      </c>
      <c r="AB26" s="207"/>
      <c r="AC26" s="203"/>
      <c r="AD26" s="203"/>
      <c r="AE26" s="203">
        <f>AB26*15</f>
        <v>0</v>
      </c>
      <c r="AF26" s="203"/>
    </row>
    <row r="27" spans="2:32" s="22" customFormat="1" ht="27.95" customHeight="1">
      <c r="B27" s="1048" t="s">
        <v>67</v>
      </c>
      <c r="C27" s="1132"/>
      <c r="D27" s="1116"/>
      <c r="E27" s="1046"/>
      <c r="F27" s="1046"/>
      <c r="G27" s="1115"/>
      <c r="H27" s="1046"/>
      <c r="I27" s="1046"/>
      <c r="J27" s="1045"/>
      <c r="K27" s="1043"/>
      <c r="L27" s="1045"/>
      <c r="M27" s="1113"/>
      <c r="N27" s="1114"/>
      <c r="O27" s="1113"/>
      <c r="P27" s="1043"/>
      <c r="Q27" s="1044"/>
      <c r="R27" s="1043"/>
      <c r="S27" s="1043"/>
      <c r="T27" s="1044"/>
      <c r="U27" s="1043"/>
      <c r="V27" s="1393"/>
      <c r="W27" s="1112" t="s">
        <v>9</v>
      </c>
      <c r="X27" s="1111"/>
      <c r="Y27" s="1102"/>
      <c r="Z27" s="327"/>
      <c r="AA27" s="203"/>
      <c r="AB27" s="207"/>
      <c r="AC27" s="203">
        <f>SUM(AC22:AC26)</f>
        <v>29.400000000000006</v>
      </c>
      <c r="AD27" s="203">
        <f>SUM(AD22:AD26)</f>
        <v>23.5</v>
      </c>
      <c r="AE27" s="203">
        <f>SUM(AE22:AE26)</f>
        <v>101</v>
      </c>
      <c r="AF27" s="203">
        <f>AC27*4+AD27*9+AE27*4</f>
        <v>733.1</v>
      </c>
    </row>
    <row r="28" spans="2:32" s="22" customFormat="1" ht="27.95" customHeight="1" thickBot="1">
      <c r="B28" s="1131"/>
      <c r="C28" s="1130"/>
      <c r="D28" s="1037"/>
      <c r="E28" s="1036"/>
      <c r="F28" s="1035"/>
      <c r="G28" s="1034"/>
      <c r="H28" s="1028"/>
      <c r="I28" s="1027"/>
      <c r="J28" s="1032"/>
      <c r="K28" s="1033"/>
      <c r="L28" s="1032"/>
      <c r="M28" s="1031"/>
      <c r="N28" s="1030"/>
      <c r="O28" s="1029"/>
      <c r="P28" s="1105"/>
      <c r="Q28" s="1106"/>
      <c r="R28" s="1105"/>
      <c r="S28" s="1105"/>
      <c r="T28" s="1106"/>
      <c r="U28" s="1105"/>
      <c r="V28" s="1394"/>
      <c r="W28" s="1104" t="s">
        <v>618</v>
      </c>
      <c r="X28" s="1103"/>
      <c r="Y28" s="1102"/>
      <c r="Z28" s="1129"/>
      <c r="AA28" s="327"/>
      <c r="AB28" s="1128"/>
      <c r="AC28" s="1022">
        <f>AC27*4/AF27</f>
        <v>0.16041467739735374</v>
      </c>
      <c r="AD28" s="1022">
        <f>AD27*9/AF27</f>
        <v>0.28850088664575091</v>
      </c>
      <c r="AE28" s="1022">
        <f>AE27*4/AF27</f>
        <v>0.55108443595689538</v>
      </c>
      <c r="AF28" s="327"/>
    </row>
    <row r="29" spans="2:32" s="21" customFormat="1" ht="27.95" customHeight="1">
      <c r="B29" s="1101"/>
      <c r="C29" s="1397"/>
      <c r="D29" s="1091">
        <f>'12月菜單國華'!M3</f>
        <v>0</v>
      </c>
      <c r="E29" s="1091"/>
      <c r="F29" s="1098"/>
      <c r="G29" s="1127">
        <f>'12月菜單國華'!M4</f>
        <v>0</v>
      </c>
      <c r="H29" s="1091"/>
      <c r="I29" s="1091"/>
      <c r="J29" s="1091">
        <f>'12月菜單國華'!M5</f>
        <v>0</v>
      </c>
      <c r="K29" s="1126"/>
      <c r="L29" s="1091"/>
      <c r="M29" s="1091">
        <f>'12月菜單國華'!M6</f>
        <v>0</v>
      </c>
      <c r="N29" s="1091"/>
      <c r="O29" s="1091"/>
      <c r="P29" s="1091">
        <f>'12月菜單國華'!M7</f>
        <v>0</v>
      </c>
      <c r="Q29" s="1091"/>
      <c r="R29" s="1091"/>
      <c r="S29" s="1091">
        <f>'12月菜單國華'!M8</f>
        <v>0</v>
      </c>
      <c r="T29" s="1091"/>
      <c r="U29" s="1091"/>
      <c r="V29" s="1392" t="s">
        <v>617</v>
      </c>
      <c r="W29" s="1125" t="s">
        <v>20</v>
      </c>
      <c r="X29" s="1124" t="s">
        <v>47</v>
      </c>
      <c r="Y29" s="1088">
        <v>0</v>
      </c>
      <c r="Z29" s="203"/>
      <c r="AA29" s="203"/>
      <c r="AB29" s="207"/>
      <c r="AC29" s="203" t="s">
        <v>48</v>
      </c>
      <c r="AD29" s="203" t="s">
        <v>49</v>
      </c>
      <c r="AE29" s="203" t="s">
        <v>50</v>
      </c>
      <c r="AF29" s="203" t="s">
        <v>51</v>
      </c>
    </row>
    <row r="30" spans="2:32" ht="27.95" customHeight="1">
      <c r="B30" s="1069" t="s">
        <v>5</v>
      </c>
      <c r="C30" s="1397"/>
      <c r="D30" s="1043"/>
      <c r="E30" s="1080"/>
      <c r="F30" s="1043"/>
      <c r="G30" s="1043"/>
      <c r="H30" s="1080"/>
      <c r="I30" s="1043"/>
      <c r="J30" s="1080"/>
      <c r="K30" s="1084"/>
      <c r="L30" s="1081"/>
      <c r="M30" s="1080"/>
      <c r="N30" s="1080"/>
      <c r="O30" s="1080"/>
      <c r="P30" s="1043"/>
      <c r="Q30" s="1043"/>
      <c r="R30" s="1043"/>
      <c r="S30" s="1043"/>
      <c r="T30" s="1043"/>
      <c r="U30" s="1043"/>
      <c r="V30" s="1393"/>
      <c r="W30" s="1104" t="s">
        <v>19</v>
      </c>
      <c r="X30" s="1123" t="s">
        <v>54</v>
      </c>
      <c r="Y30" s="1039">
        <v>0</v>
      </c>
      <c r="Z30" s="1023"/>
      <c r="AA30" s="1077" t="s">
        <v>55</v>
      </c>
      <c r="AB30" s="207">
        <v>6.3</v>
      </c>
      <c r="AC30" s="207">
        <f>AB30*2</f>
        <v>12.6</v>
      </c>
      <c r="AD30" s="207"/>
      <c r="AE30" s="207">
        <f>AB30*15</f>
        <v>94.5</v>
      </c>
      <c r="AF30" s="207">
        <f>AC30*4+AE30*4</f>
        <v>428.4</v>
      </c>
    </row>
    <row r="31" spans="2:32" ht="27.95" customHeight="1">
      <c r="B31" s="1069"/>
      <c r="C31" s="1397"/>
      <c r="D31" s="1043"/>
      <c r="E31" s="1043"/>
      <c r="F31" s="1043"/>
      <c r="G31" s="1043"/>
      <c r="H31" s="1043"/>
      <c r="I31" s="1043"/>
      <c r="J31" s="1122"/>
      <c r="K31" s="1122"/>
      <c r="L31" s="1122"/>
      <c r="M31" s="1043"/>
      <c r="N31" s="1044"/>
      <c r="O31" s="1043"/>
      <c r="P31" s="1043"/>
      <c r="Q31" s="1122"/>
      <c r="R31" s="1043"/>
      <c r="S31" s="1043"/>
      <c r="T31" s="1043"/>
      <c r="U31" s="1043"/>
      <c r="V31" s="1393"/>
      <c r="W31" s="1112" t="s">
        <v>6</v>
      </c>
      <c r="X31" s="1119" t="s">
        <v>57</v>
      </c>
      <c r="Y31" s="1039">
        <v>0</v>
      </c>
      <c r="Z31" s="203"/>
      <c r="AA31" s="1072" t="s">
        <v>58</v>
      </c>
      <c r="AB31" s="207">
        <v>2</v>
      </c>
      <c r="AC31" s="1071">
        <f>AB31*7</f>
        <v>14</v>
      </c>
      <c r="AD31" s="207">
        <f>AB31*5</f>
        <v>10</v>
      </c>
      <c r="AE31" s="207" t="s">
        <v>59</v>
      </c>
      <c r="AF31" s="1070">
        <f>AC31*4+AD31*9</f>
        <v>146</v>
      </c>
    </row>
    <row r="32" spans="2:32" ht="27.95" customHeight="1">
      <c r="B32" s="1069" t="s">
        <v>7</v>
      </c>
      <c r="C32" s="1397"/>
      <c r="D32" s="1043"/>
      <c r="E32" s="1043"/>
      <c r="F32" s="1043"/>
      <c r="G32" s="1043"/>
      <c r="H32" s="1043"/>
      <c r="I32" s="1043"/>
      <c r="J32" s="1045"/>
      <c r="K32" s="1045"/>
      <c r="L32" s="1045"/>
      <c r="M32" s="1045"/>
      <c r="N32" s="1044"/>
      <c r="O32" s="1043"/>
      <c r="P32" s="1043"/>
      <c r="Q32" s="1122"/>
      <c r="R32" s="1043"/>
      <c r="S32" s="1045"/>
      <c r="T32" s="1043"/>
      <c r="U32" s="1043"/>
      <c r="V32" s="1393"/>
      <c r="W32" s="1104" t="s">
        <v>19</v>
      </c>
      <c r="X32" s="1119" t="s">
        <v>60</v>
      </c>
      <c r="Y32" s="1039">
        <v>0</v>
      </c>
      <c r="Z32" s="1023"/>
      <c r="AA32" s="203" t="s">
        <v>61</v>
      </c>
      <c r="AB32" s="207">
        <v>1.7</v>
      </c>
      <c r="AC32" s="207">
        <f>AB32*1</f>
        <v>1.7</v>
      </c>
      <c r="AD32" s="207" t="s">
        <v>59</v>
      </c>
      <c r="AE32" s="207">
        <f>AB32*5</f>
        <v>8.5</v>
      </c>
      <c r="AF32" s="207">
        <f>AC32*4+AE32*4</f>
        <v>40.799999999999997</v>
      </c>
    </row>
    <row r="33" spans="2:32" ht="27.95" customHeight="1">
      <c r="B33" s="1396" t="s">
        <v>91</v>
      </c>
      <c r="C33" s="1397"/>
      <c r="D33" s="1043"/>
      <c r="E33" s="1043"/>
      <c r="F33" s="1043"/>
      <c r="G33" s="1043"/>
      <c r="H33" s="1043"/>
      <c r="I33" s="1043"/>
      <c r="J33" s="1121"/>
      <c r="K33" s="1121"/>
      <c r="L33" s="1121"/>
      <c r="M33" s="1046"/>
      <c r="N33" s="1044"/>
      <c r="O33" s="1043"/>
      <c r="P33" s="1043"/>
      <c r="Q33" s="1055"/>
      <c r="R33" s="1043"/>
      <c r="S33" s="1120"/>
      <c r="T33" s="1044"/>
      <c r="U33" s="1043"/>
      <c r="V33" s="1393"/>
      <c r="W33" s="1112" t="s">
        <v>8</v>
      </c>
      <c r="X33" s="1119" t="s">
        <v>63</v>
      </c>
      <c r="Y33" s="1039">
        <v>0</v>
      </c>
      <c r="Z33" s="203"/>
      <c r="AA33" s="203" t="s">
        <v>64</v>
      </c>
      <c r="AB33" s="207">
        <v>2.5</v>
      </c>
      <c r="AC33" s="207"/>
      <c r="AD33" s="207">
        <f>AB33*5</f>
        <v>12.5</v>
      </c>
      <c r="AE33" s="207" t="s">
        <v>59</v>
      </c>
      <c r="AF33" s="207">
        <f>AD33*9</f>
        <v>112.5</v>
      </c>
    </row>
    <row r="34" spans="2:32" ht="27.95" customHeight="1">
      <c r="B34" s="1396"/>
      <c r="C34" s="1397"/>
      <c r="D34" s="1043"/>
      <c r="E34" s="1044"/>
      <c r="F34" s="1043"/>
      <c r="G34" s="1043"/>
      <c r="H34" s="1044"/>
      <c r="I34" s="1043"/>
      <c r="J34" s="1045"/>
      <c r="K34" s="1045"/>
      <c r="L34" s="1045"/>
      <c r="M34" s="1046"/>
      <c r="N34" s="1043"/>
      <c r="O34" s="1043"/>
      <c r="P34" s="1045"/>
      <c r="Q34" s="1045"/>
      <c r="R34" s="1045"/>
      <c r="S34" s="1043"/>
      <c r="T34" s="1044"/>
      <c r="U34" s="1053"/>
      <c r="V34" s="1393"/>
      <c r="W34" s="1104" t="s">
        <v>19</v>
      </c>
      <c r="X34" s="1118" t="s">
        <v>65</v>
      </c>
      <c r="Y34" s="1039">
        <v>0</v>
      </c>
      <c r="Z34" s="1023"/>
      <c r="AA34" s="203" t="s">
        <v>66</v>
      </c>
      <c r="AB34" s="207">
        <v>1</v>
      </c>
      <c r="AE34" s="203">
        <f>AB34*15</f>
        <v>15</v>
      </c>
    </row>
    <row r="35" spans="2:32" ht="27.95" customHeight="1">
      <c r="B35" s="1048" t="s">
        <v>67</v>
      </c>
      <c r="C35" s="1117"/>
      <c r="D35" s="1116"/>
      <c r="E35" s="1046"/>
      <c r="F35" s="1046"/>
      <c r="G35" s="1115"/>
      <c r="H35" s="1046"/>
      <c r="I35" s="1046"/>
      <c r="J35" s="1045"/>
      <c r="K35" s="1043"/>
      <c r="L35" s="1045"/>
      <c r="M35" s="1113"/>
      <c r="N35" s="1114"/>
      <c r="O35" s="1113"/>
      <c r="P35" s="1043"/>
      <c r="Q35" s="1044"/>
      <c r="R35" s="1043"/>
      <c r="S35" s="1043"/>
      <c r="T35" s="1044"/>
      <c r="U35" s="1043"/>
      <c r="V35" s="1393"/>
      <c r="W35" s="1112" t="s">
        <v>9</v>
      </c>
      <c r="X35" s="1111"/>
      <c r="Y35" s="1102"/>
      <c r="Z35" s="203"/>
      <c r="AC35" s="203">
        <f>SUM(AC30:AC34)</f>
        <v>28.3</v>
      </c>
      <c r="AD35" s="203">
        <f>SUM(AD30:AD34)</f>
        <v>22.5</v>
      </c>
      <c r="AE35" s="203">
        <f>SUM(AE30:AE34)</f>
        <v>118</v>
      </c>
      <c r="AF35" s="203">
        <f>AC35*4+AD35*9+AE35*4</f>
        <v>787.7</v>
      </c>
    </row>
    <row r="36" spans="2:32" ht="27.95" customHeight="1">
      <c r="B36" s="1110"/>
      <c r="C36" s="1109"/>
      <c r="D36" s="1106"/>
      <c r="E36" s="1106"/>
      <c r="F36" s="1105"/>
      <c r="G36" s="1105"/>
      <c r="H36" s="1106"/>
      <c r="I36" s="1105"/>
      <c r="J36" s="1105"/>
      <c r="K36" s="1106"/>
      <c r="L36" s="1105"/>
      <c r="M36" s="1107"/>
      <c r="N36" s="1108"/>
      <c r="O36" s="1107"/>
      <c r="P36" s="1105"/>
      <c r="Q36" s="1106"/>
      <c r="R36" s="1105"/>
      <c r="S36" s="1105"/>
      <c r="T36" s="1106"/>
      <c r="U36" s="1105"/>
      <c r="V36" s="1394"/>
      <c r="W36" s="1104" t="s">
        <v>618</v>
      </c>
      <c r="X36" s="1103"/>
      <c r="Y36" s="1102"/>
      <c r="Z36" s="1023"/>
      <c r="AC36" s="1022">
        <f>AC35*4/AF35</f>
        <v>0.14370953408658119</v>
      </c>
      <c r="AD36" s="1022">
        <f>AD35*9/AF35</f>
        <v>0.25707756760187889</v>
      </c>
      <c r="AE36" s="1022">
        <f>AE35*4/AF35</f>
        <v>0.5992128983115399</v>
      </c>
    </row>
    <row r="37" spans="2:32" s="21" customFormat="1" ht="27.95" customHeight="1">
      <c r="B37" s="1101">
        <v>12</v>
      </c>
      <c r="C37" s="1397"/>
      <c r="D37" s="1100" t="str">
        <f>'12月菜單國華'!Q3</f>
        <v>鐵板肉醬麵</v>
      </c>
      <c r="E37" s="1094" t="s">
        <v>70</v>
      </c>
      <c r="F37" s="1099"/>
      <c r="G37" s="1097" t="str">
        <f>'12月菜單國華'!Q4</f>
        <v xml:space="preserve">    海鮮蝦排(炸海加)  </v>
      </c>
      <c r="H37" s="1091" t="s">
        <v>76</v>
      </c>
      <c r="I37" s="1098"/>
      <c r="J37" s="1097" t="str">
        <f>'12月菜單國華'!Q5</f>
        <v xml:space="preserve">    小籠湯包(冷) </v>
      </c>
      <c r="K37" s="1096" t="s">
        <v>12</v>
      </c>
      <c r="L37" s="1095"/>
      <c r="M37" s="1094" t="str">
        <f>'12月菜單國華'!Q6</f>
        <v xml:space="preserve">  彩燴什錦豬</v>
      </c>
      <c r="N37" s="1093" t="s">
        <v>14</v>
      </c>
      <c r="O37" s="1092"/>
      <c r="P37" s="1091" t="str">
        <f>'12月菜單國華'!Q7</f>
        <v xml:space="preserve">  深色蔬菜</v>
      </c>
      <c r="Q37" s="1091" t="s">
        <v>70</v>
      </c>
      <c r="R37" s="1091"/>
      <c r="S37" s="1091" t="str">
        <f>'12月菜單國華'!Q8</f>
        <v xml:space="preserve">  大頭菜龍骨湯</v>
      </c>
      <c r="T37" s="1091" t="s">
        <v>14</v>
      </c>
      <c r="U37" s="1091"/>
      <c r="V37" s="1392" t="s">
        <v>617</v>
      </c>
      <c r="W37" s="1090" t="s">
        <v>4</v>
      </c>
      <c r="X37" s="1089" t="s">
        <v>47</v>
      </c>
      <c r="Y37" s="1088">
        <v>5.5</v>
      </c>
      <c r="Z37" s="203"/>
      <c r="AA37" s="203"/>
      <c r="AB37" s="207"/>
      <c r="AC37" s="203" t="s">
        <v>48</v>
      </c>
      <c r="AD37" s="203" t="s">
        <v>49</v>
      </c>
      <c r="AE37" s="203" t="s">
        <v>50</v>
      </c>
      <c r="AF37" s="203" t="s">
        <v>51</v>
      </c>
    </row>
    <row r="38" spans="2:32" ht="27.95" customHeight="1">
      <c r="B38" s="1069" t="s">
        <v>5</v>
      </c>
      <c r="C38" s="1398"/>
      <c r="D38" s="1087" t="s">
        <v>616</v>
      </c>
      <c r="E38" s="1087"/>
      <c r="F38" s="1086">
        <v>203</v>
      </c>
      <c r="G38" s="1058" t="s">
        <v>615</v>
      </c>
      <c r="H38" s="1085" t="s">
        <v>261</v>
      </c>
      <c r="I38" s="1074">
        <v>60</v>
      </c>
      <c r="J38" s="1080" t="s">
        <v>614</v>
      </c>
      <c r="K38" s="1084" t="s">
        <v>613</v>
      </c>
      <c r="L38" s="1081">
        <v>30</v>
      </c>
      <c r="M38" s="1043" t="s">
        <v>612</v>
      </c>
      <c r="N38" s="1044"/>
      <c r="O38" s="1043">
        <v>40</v>
      </c>
      <c r="P38" s="1083" t="s">
        <v>210</v>
      </c>
      <c r="Q38" s="1082"/>
      <c r="R38" s="1081">
        <v>100</v>
      </c>
      <c r="S38" s="1080" t="s">
        <v>611</v>
      </c>
      <c r="T38" s="1080"/>
      <c r="U38" s="1079">
        <v>35</v>
      </c>
      <c r="V38" s="1393"/>
      <c r="W38" s="1050" t="s">
        <v>610</v>
      </c>
      <c r="X38" s="1078" t="s">
        <v>54</v>
      </c>
      <c r="Y38" s="1039">
        <v>2.5</v>
      </c>
      <c r="Z38" s="1023"/>
      <c r="AA38" s="1077" t="s">
        <v>55</v>
      </c>
      <c r="AB38" s="207">
        <v>6</v>
      </c>
      <c r="AC38" s="207">
        <f>AB38*2</f>
        <v>12</v>
      </c>
      <c r="AD38" s="207"/>
      <c r="AE38" s="207">
        <f>AB38*15</f>
        <v>90</v>
      </c>
      <c r="AF38" s="207">
        <f>AC38*4+AE38*4</f>
        <v>408</v>
      </c>
    </row>
    <row r="39" spans="2:32" ht="27.95" customHeight="1">
      <c r="B39" s="1069">
        <v>1</v>
      </c>
      <c r="C39" s="1398"/>
      <c r="D39" s="1076" t="s">
        <v>609</v>
      </c>
      <c r="E39" s="1075"/>
      <c r="F39" s="1067">
        <v>10</v>
      </c>
      <c r="G39" s="1053"/>
      <c r="H39" s="1059"/>
      <c r="I39" s="1058"/>
      <c r="J39" s="1053"/>
      <c r="K39" s="1059"/>
      <c r="L39" s="1058"/>
      <c r="M39" s="1043" t="s">
        <v>608</v>
      </c>
      <c r="N39" s="1059"/>
      <c r="O39" s="1043">
        <v>7</v>
      </c>
      <c r="P39" s="1053"/>
      <c r="Q39" s="1059"/>
      <c r="R39" s="1074"/>
      <c r="S39" s="1053" t="s">
        <v>607</v>
      </c>
      <c r="T39" s="1059"/>
      <c r="U39" s="1073">
        <v>2</v>
      </c>
      <c r="V39" s="1393"/>
      <c r="W39" s="1041" t="s">
        <v>6</v>
      </c>
      <c r="X39" s="1057" t="s">
        <v>57</v>
      </c>
      <c r="Y39" s="1039">
        <v>2</v>
      </c>
      <c r="Z39" s="203"/>
      <c r="AA39" s="1072" t="s">
        <v>58</v>
      </c>
      <c r="AB39" s="207">
        <v>2.2999999999999998</v>
      </c>
      <c r="AC39" s="1071">
        <f>AB39*7</f>
        <v>16.099999999999998</v>
      </c>
      <c r="AD39" s="207">
        <f>AB39*5</f>
        <v>11.5</v>
      </c>
      <c r="AE39" s="207" t="s">
        <v>59</v>
      </c>
      <c r="AF39" s="1070">
        <f>AC39*4+AD39*9</f>
        <v>167.89999999999998</v>
      </c>
    </row>
    <row r="40" spans="2:32" ht="27.95" customHeight="1">
      <c r="B40" s="1069" t="s">
        <v>7</v>
      </c>
      <c r="C40" s="1398"/>
      <c r="D40" s="1062" t="s">
        <v>606</v>
      </c>
      <c r="E40" s="1068"/>
      <c r="F40" s="1067">
        <v>5</v>
      </c>
      <c r="G40" s="1066"/>
      <c r="H40" s="1065"/>
      <c r="I40" s="1064"/>
      <c r="J40" s="1066"/>
      <c r="K40" s="1065"/>
      <c r="L40" s="1064"/>
      <c r="M40" s="1043" t="s">
        <v>606</v>
      </c>
      <c r="N40" s="1044"/>
      <c r="O40" s="1043">
        <v>2</v>
      </c>
      <c r="P40" s="1043"/>
      <c r="Q40" s="1044"/>
      <c r="R40" s="1043"/>
      <c r="S40" s="1046"/>
      <c r="T40" s="1043"/>
      <c r="U40" s="1063"/>
      <c r="V40" s="1393"/>
      <c r="W40" s="1050" t="s">
        <v>605</v>
      </c>
      <c r="X40" s="1057" t="s">
        <v>60</v>
      </c>
      <c r="Y40" s="1039">
        <v>2.7</v>
      </c>
      <c r="Z40" s="1023"/>
      <c r="AA40" s="203" t="s">
        <v>61</v>
      </c>
      <c r="AB40" s="207">
        <v>1.5</v>
      </c>
      <c r="AC40" s="207">
        <f>AB40*1</f>
        <v>1.5</v>
      </c>
      <c r="AD40" s="207" t="s">
        <v>59</v>
      </c>
      <c r="AE40" s="207">
        <f>AB40*5</f>
        <v>7.5</v>
      </c>
      <c r="AF40" s="207">
        <f>AC40*4+AE40*4</f>
        <v>36</v>
      </c>
    </row>
    <row r="41" spans="2:32" ht="27.95" customHeight="1">
      <c r="B41" s="1396" t="s">
        <v>92</v>
      </c>
      <c r="C41" s="1398"/>
      <c r="D41" s="1062" t="s">
        <v>604</v>
      </c>
      <c r="E41" s="1061"/>
      <c r="F41" s="1060">
        <v>10</v>
      </c>
      <c r="G41" s="1046"/>
      <c r="H41" s="1059"/>
      <c r="I41" s="1058"/>
      <c r="J41" s="1046"/>
      <c r="K41" s="1059"/>
      <c r="L41" s="1058"/>
      <c r="M41" s="1043" t="s">
        <v>603</v>
      </c>
      <c r="N41" s="1044"/>
      <c r="O41" s="1043">
        <v>3</v>
      </c>
      <c r="P41" s="1043"/>
      <c r="Q41" s="1043"/>
      <c r="R41" s="1043"/>
      <c r="S41" s="1043"/>
      <c r="T41" s="1043"/>
      <c r="U41" s="1042"/>
      <c r="V41" s="1393"/>
      <c r="W41" s="1041" t="s">
        <v>8</v>
      </c>
      <c r="X41" s="1057" t="s">
        <v>63</v>
      </c>
      <c r="Y41" s="1039">
        <v>0</v>
      </c>
      <c r="Z41" s="203"/>
      <c r="AA41" s="203" t="s">
        <v>64</v>
      </c>
      <c r="AB41" s="207">
        <v>2.5</v>
      </c>
      <c r="AC41" s="207"/>
      <c r="AD41" s="207">
        <f>AB41*5</f>
        <v>12.5</v>
      </c>
      <c r="AE41" s="207" t="s">
        <v>59</v>
      </c>
      <c r="AF41" s="207">
        <f>AD41*9</f>
        <v>112.5</v>
      </c>
    </row>
    <row r="42" spans="2:32" ht="27.95" customHeight="1">
      <c r="B42" s="1396"/>
      <c r="C42" s="1398"/>
      <c r="D42" s="1056"/>
      <c r="E42" s="1055"/>
      <c r="F42" s="1054"/>
      <c r="G42" s="1043"/>
      <c r="H42" s="1044"/>
      <c r="I42" s="1053"/>
      <c r="J42" s="1043"/>
      <c r="K42" s="1044"/>
      <c r="L42" s="1053"/>
      <c r="M42" s="1051" t="s">
        <v>602</v>
      </c>
      <c r="N42" s="1052"/>
      <c r="O42" s="1051">
        <v>10</v>
      </c>
      <c r="P42" s="1043"/>
      <c r="Q42" s="1044"/>
      <c r="R42" s="1043"/>
      <c r="S42" s="1043"/>
      <c r="T42" s="1043"/>
      <c r="U42" s="1042"/>
      <c r="V42" s="1393"/>
      <c r="W42" s="1050" t="s">
        <v>601</v>
      </c>
      <c r="X42" s="1049" t="s">
        <v>65</v>
      </c>
      <c r="Y42" s="1039">
        <v>0</v>
      </c>
      <c r="Z42" s="1023"/>
      <c r="AA42" s="203" t="s">
        <v>66</v>
      </c>
      <c r="AE42" s="203">
        <f>AB42*15</f>
        <v>0</v>
      </c>
    </row>
    <row r="43" spans="2:32" ht="27.95" customHeight="1">
      <c r="B43" s="1048" t="s">
        <v>67</v>
      </c>
      <c r="C43" s="1047"/>
      <c r="D43" s="1046"/>
      <c r="E43" s="1043"/>
      <c r="F43" s="1043"/>
      <c r="G43" s="1043"/>
      <c r="H43" s="1044"/>
      <c r="I43" s="1043"/>
      <c r="J43" s="1043"/>
      <c r="K43" s="1044"/>
      <c r="L43" s="1043"/>
      <c r="M43" s="1045" t="s">
        <v>194</v>
      </c>
      <c r="N43" s="1045"/>
      <c r="O43" s="1045">
        <v>0.05</v>
      </c>
      <c r="P43" s="1043"/>
      <c r="Q43" s="1044"/>
      <c r="R43" s="1043"/>
      <c r="S43" s="1043"/>
      <c r="T43" s="1043"/>
      <c r="U43" s="1042"/>
      <c r="V43" s="1393"/>
      <c r="W43" s="1041" t="s">
        <v>9</v>
      </c>
      <c r="X43" s="1040"/>
      <c r="Y43" s="1039"/>
      <c r="Z43" s="203"/>
      <c r="AC43" s="203">
        <f>SUM(AC38:AC42)</f>
        <v>29.599999999999998</v>
      </c>
      <c r="AD43" s="203">
        <f>SUM(AD38:AD42)</f>
        <v>24</v>
      </c>
      <c r="AE43" s="203">
        <f>SUM(AE38:AE42)</f>
        <v>97.5</v>
      </c>
      <c r="AF43" s="203">
        <f>AC43*4+AD43*9+AE43*4</f>
        <v>724.4</v>
      </c>
    </row>
    <row r="44" spans="2:32" ht="27.95" customHeight="1" thickBot="1">
      <c r="B44" s="1038"/>
      <c r="C44" s="1023"/>
      <c r="D44" s="1037"/>
      <c r="E44" s="1036"/>
      <c r="F44" s="1035"/>
      <c r="G44" s="1034"/>
      <c r="H44" s="1028"/>
      <c r="I44" s="1027"/>
      <c r="J44" s="1032"/>
      <c r="K44" s="1033"/>
      <c r="L44" s="1032"/>
      <c r="M44" s="1031"/>
      <c r="N44" s="1030"/>
      <c r="O44" s="1029"/>
      <c r="P44" s="1027"/>
      <c r="Q44" s="1028"/>
      <c r="R44" s="1027"/>
      <c r="S44" s="1027"/>
      <c r="T44" s="1028"/>
      <c r="U44" s="1027"/>
      <c r="V44" s="1394"/>
      <c r="W44" s="1026" t="s">
        <v>600</v>
      </c>
      <c r="X44" s="1025"/>
      <c r="Y44" s="1024"/>
      <c r="Z44" s="1023"/>
      <c r="AC44" s="1022">
        <f>AC43*4/AF43</f>
        <v>0.16344561016013251</v>
      </c>
      <c r="AD44" s="1022">
        <f>AD43*9/AF43</f>
        <v>0.29817780231916069</v>
      </c>
      <c r="AE44" s="1022">
        <f>AE43*4/AF43</f>
        <v>0.53837658752070683</v>
      </c>
    </row>
    <row r="45" spans="2:32">
      <c r="V45" s="206"/>
    </row>
    <row r="46" spans="2:32">
      <c r="V46" s="15"/>
    </row>
  </sheetData>
  <mergeCells count="17">
    <mergeCell ref="B1:Y1"/>
    <mergeCell ref="B2:G2"/>
    <mergeCell ref="C5:C10"/>
    <mergeCell ref="B9:B10"/>
    <mergeCell ref="C13:C18"/>
    <mergeCell ref="B17:B18"/>
    <mergeCell ref="V5:V12"/>
    <mergeCell ref="V13:V20"/>
    <mergeCell ref="V21:V28"/>
    <mergeCell ref="B25:B26"/>
    <mergeCell ref="B33:B34"/>
    <mergeCell ref="C37:C42"/>
    <mergeCell ref="B41:B42"/>
    <mergeCell ref="C29:C34"/>
    <mergeCell ref="C21:C26"/>
    <mergeCell ref="V29:V36"/>
    <mergeCell ref="V37:V44"/>
  </mergeCells>
  <phoneticPr fontId="19" type="noConversion"/>
  <pageMargins left="0.39370078740157483" right="0.15748031496062992" top="0.19685039370078741" bottom="0.15748031496062992" header="0.51181102362204722" footer="0.51181102362204722"/>
  <pageSetup paperSize="9" scale="4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49"/>
  <sheetViews>
    <sheetView topLeftCell="A7" zoomScale="50" zoomScaleNormal="50" workbookViewId="0">
      <selection activeCell="O54" sqref="O54"/>
    </sheetView>
  </sheetViews>
  <sheetFormatPr defaultRowHeight="20.25"/>
  <cols>
    <col min="1" max="1" width="1.875" style="204" customWidth="1"/>
    <col min="2" max="2" width="4.875" style="205" customWidth="1"/>
    <col min="3" max="3" width="0" style="204" hidden="1" customWidth="1"/>
    <col min="4" max="4" width="28.625" style="204" customWidth="1"/>
    <col min="5" max="5" width="5.625" style="208" customWidth="1"/>
    <col min="6" max="6" width="9.625" style="204" customWidth="1"/>
    <col min="7" max="7" width="28.625" style="204" customWidth="1"/>
    <col min="8" max="8" width="5.625" style="208" customWidth="1"/>
    <col min="9" max="9" width="9.625" style="204" customWidth="1"/>
    <col min="10" max="10" width="28.625" style="204" customWidth="1"/>
    <col min="11" max="11" width="5.625" style="208" customWidth="1"/>
    <col min="12" max="12" width="9.625" style="204" customWidth="1"/>
    <col min="13" max="13" width="28.625" style="204" customWidth="1"/>
    <col min="14" max="14" width="5.625" style="208" customWidth="1"/>
    <col min="15" max="15" width="9.625" style="204" customWidth="1"/>
    <col min="16" max="16" width="28.625" style="204" customWidth="1"/>
    <col min="17" max="17" width="5.625" style="208" customWidth="1"/>
    <col min="18" max="18" width="9.625" style="204" customWidth="1"/>
    <col min="19" max="19" width="28.625" style="204" customWidth="1"/>
    <col min="20" max="20" width="5.625" style="208" customWidth="1"/>
    <col min="21" max="21" width="9.625" style="204" customWidth="1"/>
    <col min="22" max="22" width="12.125" style="18" customWidth="1"/>
    <col min="23" max="23" width="11.75" style="23" customWidth="1"/>
    <col min="24" max="24" width="11.25" style="24" customWidth="1"/>
    <col min="25" max="25" width="6.625" style="26" customWidth="1"/>
    <col min="26" max="26" width="6.625" style="204" customWidth="1"/>
    <col min="27" max="27" width="6" style="203" hidden="1" customWidth="1"/>
    <col min="28" max="28" width="5.5" style="207" hidden="1" customWidth="1"/>
    <col min="29" max="29" width="7.75" style="203" hidden="1" customWidth="1"/>
    <col min="30" max="30" width="8" style="203" hidden="1" customWidth="1"/>
    <col min="31" max="31" width="7.875" style="203" hidden="1" customWidth="1"/>
    <col min="32" max="32" width="7.5" style="203" hidden="1" customWidth="1"/>
    <col min="33" max="16384" width="9" style="204"/>
  </cols>
  <sheetData>
    <row r="1" spans="2:32" s="203" customFormat="1" ht="38.25">
      <c r="B1" s="1399" t="s">
        <v>670</v>
      </c>
      <c r="C1" s="1399"/>
      <c r="D1" s="1399"/>
      <c r="E1" s="1399"/>
      <c r="F1" s="1399"/>
      <c r="G1" s="1399"/>
      <c r="H1" s="1399"/>
      <c r="I1" s="1399"/>
      <c r="J1" s="1399"/>
      <c r="K1" s="1399"/>
      <c r="L1" s="1399"/>
      <c r="M1" s="1399"/>
      <c r="N1" s="1399"/>
      <c r="O1" s="1399"/>
      <c r="P1" s="1399"/>
      <c r="Q1" s="1399"/>
      <c r="R1" s="1399"/>
      <c r="S1" s="1399"/>
      <c r="T1" s="1399"/>
      <c r="U1" s="1399"/>
      <c r="V1" s="1399"/>
      <c r="W1" s="1399"/>
      <c r="X1" s="1399"/>
      <c r="Y1" s="1399"/>
      <c r="Z1" s="1170"/>
      <c r="AB1" s="207"/>
    </row>
    <row r="2" spans="2:32" s="203" customFormat="1" ht="9.75" customHeight="1">
      <c r="B2" s="1400"/>
      <c r="C2" s="1401"/>
      <c r="D2" s="1401"/>
      <c r="E2" s="1401"/>
      <c r="F2" s="1401"/>
      <c r="G2" s="1401"/>
      <c r="H2" s="1174"/>
      <c r="I2" s="1170"/>
      <c r="J2" s="1170"/>
      <c r="K2" s="1174"/>
      <c r="L2" s="1170"/>
      <c r="M2" s="1170"/>
      <c r="N2" s="1174"/>
      <c r="O2" s="1170"/>
      <c r="P2" s="1170"/>
      <c r="Q2" s="1174"/>
      <c r="R2" s="1170"/>
      <c r="S2" s="1170"/>
      <c r="T2" s="1174"/>
      <c r="U2" s="1170"/>
      <c r="V2" s="1173"/>
      <c r="W2" s="1171"/>
      <c r="X2" s="1172"/>
      <c r="Y2" s="1171"/>
      <c r="Z2" s="1170"/>
      <c r="AB2" s="207"/>
    </row>
    <row r="3" spans="2:32" s="203" customFormat="1" ht="31.5" customHeight="1" thickBot="1">
      <c r="B3" s="1169" t="s">
        <v>17</v>
      </c>
      <c r="C3" s="1227"/>
      <c r="D3" s="1167"/>
      <c r="E3" s="1167"/>
      <c r="F3" s="1167"/>
      <c r="G3" s="1167"/>
      <c r="H3" s="1167"/>
      <c r="I3" s="1167"/>
      <c r="J3" s="1167"/>
      <c r="K3" s="1167"/>
      <c r="L3" s="1167"/>
      <c r="M3" s="1167"/>
      <c r="N3" s="1167"/>
      <c r="O3" s="1167"/>
      <c r="P3" s="1167"/>
      <c r="Q3" s="1167"/>
      <c r="R3" s="1167"/>
      <c r="T3" s="1167"/>
      <c r="U3" s="1167"/>
      <c r="V3" s="1166"/>
      <c r="W3" s="1165"/>
      <c r="X3" s="1164"/>
      <c r="Y3" s="1163"/>
      <c r="Z3" s="1023"/>
      <c r="AB3" s="207"/>
    </row>
    <row r="4" spans="2:32" s="20" customFormat="1" ht="43.5">
      <c r="B4" s="1162" t="s">
        <v>0</v>
      </c>
      <c r="C4" s="1161" t="s">
        <v>1</v>
      </c>
      <c r="D4" s="1158" t="s">
        <v>622</v>
      </c>
      <c r="E4" s="1159" t="s">
        <v>16</v>
      </c>
      <c r="F4" s="1158"/>
      <c r="G4" s="1158" t="s">
        <v>669</v>
      </c>
      <c r="H4" s="1159" t="s">
        <v>16</v>
      </c>
      <c r="I4" s="1158"/>
      <c r="J4" s="1158" t="s">
        <v>620</v>
      </c>
      <c r="K4" s="1159" t="s">
        <v>16</v>
      </c>
      <c r="L4" s="1226"/>
      <c r="M4" s="1158" t="s">
        <v>620</v>
      </c>
      <c r="N4" s="1159" t="s">
        <v>16</v>
      </c>
      <c r="O4" s="1158"/>
      <c r="P4" s="1158" t="s">
        <v>620</v>
      </c>
      <c r="Q4" s="1159" t="s">
        <v>16</v>
      </c>
      <c r="R4" s="1158"/>
      <c r="S4" s="1160" t="s">
        <v>2</v>
      </c>
      <c r="T4" s="1225" t="s">
        <v>16</v>
      </c>
      <c r="U4" s="1158"/>
      <c r="V4" s="1157" t="s">
        <v>619</v>
      </c>
      <c r="W4" s="1157" t="s">
        <v>3</v>
      </c>
      <c r="X4" s="1156" t="s">
        <v>10</v>
      </c>
      <c r="Y4" s="1155" t="s">
        <v>11</v>
      </c>
      <c r="Z4" s="1154"/>
      <c r="AA4" s="1077"/>
      <c r="AB4" s="207"/>
      <c r="AC4" s="203"/>
      <c r="AD4" s="203"/>
      <c r="AE4" s="203"/>
      <c r="AF4" s="203"/>
    </row>
    <row r="5" spans="2:32" s="21" customFormat="1" ht="65.099999999999994" customHeight="1">
      <c r="B5" s="1101">
        <v>12</v>
      </c>
      <c r="C5" s="1397"/>
      <c r="D5" s="1091" t="str">
        <f>'12月菜單國華'!A12</f>
        <v>香Q米飯</v>
      </c>
      <c r="E5" s="1091" t="s">
        <v>12</v>
      </c>
      <c r="F5" s="1153" t="s">
        <v>13</v>
      </c>
      <c r="G5" s="1091" t="str">
        <f>'12月菜單國華'!A13</f>
        <v xml:space="preserve">  茄汁雞 </v>
      </c>
      <c r="H5" s="1091" t="s">
        <v>14</v>
      </c>
      <c r="I5" s="1153" t="s">
        <v>13</v>
      </c>
      <c r="J5" s="1091" t="str">
        <f>'12月菜單國華'!A14</f>
        <v>黃金魚(炸海加)</v>
      </c>
      <c r="K5" s="1091" t="s">
        <v>76</v>
      </c>
      <c r="L5" s="1153" t="s">
        <v>13</v>
      </c>
      <c r="M5" s="1091" t="str">
        <f>'12月菜單國華'!A15</f>
        <v xml:space="preserve">  紅顏炒蛋  </v>
      </c>
      <c r="N5" s="1091" t="s">
        <v>70</v>
      </c>
      <c r="O5" s="1153" t="s">
        <v>13</v>
      </c>
      <c r="P5" s="1091" t="str">
        <f>'12月菜單國華'!A16</f>
        <v>深色蔬菜</v>
      </c>
      <c r="Q5" s="1091" t="s">
        <v>70</v>
      </c>
      <c r="R5" s="1153" t="s">
        <v>13</v>
      </c>
      <c r="S5" s="1098" t="str">
        <f>'12月菜單國華'!A17</f>
        <v>冬瓜骨湯</v>
      </c>
      <c r="T5" s="1097" t="s">
        <v>14</v>
      </c>
      <c r="U5" s="1224" t="s">
        <v>13</v>
      </c>
      <c r="V5" s="1392" t="s">
        <v>617</v>
      </c>
      <c r="W5" s="1090" t="s">
        <v>4</v>
      </c>
      <c r="X5" s="1124" t="s">
        <v>47</v>
      </c>
      <c r="Y5" s="1223">
        <v>5</v>
      </c>
      <c r="Z5" s="203"/>
      <c r="AA5" s="203"/>
      <c r="AB5" s="207"/>
      <c r="AC5" s="203" t="s">
        <v>48</v>
      </c>
      <c r="AD5" s="203" t="s">
        <v>49</v>
      </c>
      <c r="AE5" s="203" t="s">
        <v>50</v>
      </c>
      <c r="AF5" s="203" t="s">
        <v>51</v>
      </c>
    </row>
    <row r="6" spans="2:32" ht="27.95" customHeight="1">
      <c r="B6" s="1069" t="s">
        <v>5</v>
      </c>
      <c r="C6" s="1397"/>
      <c r="D6" s="1043" t="s">
        <v>52</v>
      </c>
      <c r="E6" s="1043"/>
      <c r="F6" s="1043">
        <v>100</v>
      </c>
      <c r="G6" s="1221" t="s">
        <v>668</v>
      </c>
      <c r="H6" s="1221"/>
      <c r="I6" s="1221">
        <v>50</v>
      </c>
      <c r="J6" s="1053" t="s">
        <v>667</v>
      </c>
      <c r="K6" s="1059" t="s">
        <v>261</v>
      </c>
      <c r="L6" s="1074">
        <v>40</v>
      </c>
      <c r="M6" s="1181" t="s">
        <v>606</v>
      </c>
      <c r="N6" s="1181"/>
      <c r="O6" s="1181">
        <v>40</v>
      </c>
      <c r="P6" s="1043" t="s">
        <v>210</v>
      </c>
      <c r="Q6" s="1043"/>
      <c r="R6" s="1043">
        <v>100</v>
      </c>
      <c r="S6" s="1122" t="s">
        <v>666</v>
      </c>
      <c r="T6" s="1113"/>
      <c r="U6" s="1113">
        <v>35</v>
      </c>
      <c r="V6" s="1393"/>
      <c r="W6" s="1050" t="s">
        <v>648</v>
      </c>
      <c r="X6" s="1123" t="s">
        <v>54</v>
      </c>
      <c r="Y6" s="1222">
        <v>2.5</v>
      </c>
      <c r="Z6" s="1023"/>
      <c r="AA6" s="1077" t="s">
        <v>55</v>
      </c>
      <c r="AB6" s="207">
        <v>6</v>
      </c>
      <c r="AC6" s="207">
        <f>AB6*2</f>
        <v>12</v>
      </c>
      <c r="AD6" s="207"/>
      <c r="AE6" s="207">
        <f>AB6*15</f>
        <v>90</v>
      </c>
      <c r="AF6" s="207">
        <f>AC6*4+AE6*4</f>
        <v>408</v>
      </c>
    </row>
    <row r="7" spans="2:32" ht="27.95" customHeight="1">
      <c r="B7" s="1069">
        <v>4</v>
      </c>
      <c r="C7" s="1397"/>
      <c r="D7" s="1043"/>
      <c r="E7" s="1043"/>
      <c r="F7" s="1043"/>
      <c r="G7" s="1221" t="s">
        <v>609</v>
      </c>
      <c r="H7" s="1221"/>
      <c r="I7" s="1221">
        <v>15</v>
      </c>
      <c r="J7" s="1043"/>
      <c r="K7" s="1043"/>
      <c r="L7" s="1043"/>
      <c r="M7" s="1181" t="s">
        <v>665</v>
      </c>
      <c r="N7" s="1181"/>
      <c r="O7" s="1181">
        <v>20</v>
      </c>
      <c r="P7" s="1043"/>
      <c r="Q7" s="1043"/>
      <c r="R7" s="1043"/>
      <c r="S7" s="1043" t="s">
        <v>664</v>
      </c>
      <c r="T7" s="1043"/>
      <c r="U7" s="1043">
        <v>2</v>
      </c>
      <c r="V7" s="1393"/>
      <c r="W7" s="1041" t="s">
        <v>6</v>
      </c>
      <c r="X7" s="1119" t="s">
        <v>57</v>
      </c>
      <c r="Y7" s="1202">
        <v>1.9</v>
      </c>
      <c r="Z7" s="203"/>
      <c r="AA7" s="1072" t="s">
        <v>58</v>
      </c>
      <c r="AB7" s="207">
        <v>2</v>
      </c>
      <c r="AC7" s="1071">
        <f>AB7*7</f>
        <v>14</v>
      </c>
      <c r="AD7" s="207">
        <f>AB7*5</f>
        <v>10</v>
      </c>
      <c r="AE7" s="207" t="s">
        <v>59</v>
      </c>
      <c r="AF7" s="1070">
        <f>AC7*4+AD7*9</f>
        <v>146</v>
      </c>
    </row>
    <row r="8" spans="2:32" ht="27.95" customHeight="1">
      <c r="B8" s="1069" t="s">
        <v>7</v>
      </c>
      <c r="C8" s="1397"/>
      <c r="D8" s="1043"/>
      <c r="E8" s="1043"/>
      <c r="F8" s="1043"/>
      <c r="G8" s="1045"/>
      <c r="H8" s="1045"/>
      <c r="I8" s="1045"/>
      <c r="J8" s="1043"/>
      <c r="K8" s="1043"/>
      <c r="L8" s="1043"/>
      <c r="M8" s="1043"/>
      <c r="N8" s="1059"/>
      <c r="O8" s="1043"/>
      <c r="P8" s="1043"/>
      <c r="Q8" s="1044"/>
      <c r="R8" s="1043"/>
      <c r="S8" s="1045"/>
      <c r="T8" s="1043"/>
      <c r="U8" s="1043"/>
      <c r="V8" s="1393"/>
      <c r="W8" s="1050" t="s">
        <v>645</v>
      </c>
      <c r="X8" s="1119" t="s">
        <v>60</v>
      </c>
      <c r="Y8" s="1202">
        <v>2.5</v>
      </c>
      <c r="Z8" s="1023"/>
      <c r="AA8" s="203" t="s">
        <v>61</v>
      </c>
      <c r="AB8" s="207">
        <v>1.7</v>
      </c>
      <c r="AC8" s="207">
        <f>AB8*1</f>
        <v>1.7</v>
      </c>
      <c r="AD8" s="207" t="s">
        <v>59</v>
      </c>
      <c r="AE8" s="207">
        <f>AB8*5</f>
        <v>8.5</v>
      </c>
      <c r="AF8" s="207">
        <f>AC8*4+AE8*4</f>
        <v>40.799999999999997</v>
      </c>
    </row>
    <row r="9" spans="2:32" ht="27.95" customHeight="1">
      <c r="B9" s="1396" t="s">
        <v>62</v>
      </c>
      <c r="C9" s="1397"/>
      <c r="D9" s="1043"/>
      <c r="E9" s="1043"/>
      <c r="F9" s="1043"/>
      <c r="G9" s="1181"/>
      <c r="H9" s="1181"/>
      <c r="I9" s="1181"/>
      <c r="J9" s="1045"/>
      <c r="K9" s="1045"/>
      <c r="L9" s="1045"/>
      <c r="M9" s="1043"/>
      <c r="N9" s="1043"/>
      <c r="O9" s="1043"/>
      <c r="P9" s="1043"/>
      <c r="Q9" s="1044"/>
      <c r="R9" s="1043"/>
      <c r="S9" s="1046"/>
      <c r="T9" s="1180"/>
      <c r="U9" s="1179"/>
      <c r="V9" s="1393"/>
      <c r="W9" s="1041" t="s">
        <v>8</v>
      </c>
      <c r="X9" s="1119" t="s">
        <v>63</v>
      </c>
      <c r="Y9" s="1202">
        <v>0</v>
      </c>
      <c r="Z9" s="203"/>
      <c r="AA9" s="203" t="s">
        <v>64</v>
      </c>
      <c r="AB9" s="207">
        <v>2.5</v>
      </c>
      <c r="AC9" s="207"/>
      <c r="AD9" s="207">
        <f>AB9*5</f>
        <v>12.5</v>
      </c>
      <c r="AE9" s="207" t="s">
        <v>59</v>
      </c>
      <c r="AF9" s="207">
        <f>AD9*9</f>
        <v>112.5</v>
      </c>
    </row>
    <row r="10" spans="2:32" ht="27.95" customHeight="1">
      <c r="B10" s="1396"/>
      <c r="C10" s="1397"/>
      <c r="D10" s="1043"/>
      <c r="E10" s="1044"/>
      <c r="F10" s="1043"/>
      <c r="G10" s="1179"/>
      <c r="H10" s="1180"/>
      <c r="I10" s="1179"/>
      <c r="J10" s="1066"/>
      <c r="K10" s="1220"/>
      <c r="L10" s="1219"/>
      <c r="M10" s="1043"/>
      <c r="N10" s="1055"/>
      <c r="O10" s="1043"/>
      <c r="P10" s="1179"/>
      <c r="Q10" s="1180"/>
      <c r="R10" s="1179"/>
      <c r="S10" s="1203"/>
      <c r="T10" s="1113"/>
      <c r="U10" s="1113"/>
      <c r="V10" s="1393"/>
      <c r="W10" s="1050" t="s">
        <v>663</v>
      </c>
      <c r="X10" s="1118" t="s">
        <v>65</v>
      </c>
      <c r="Y10" s="1213">
        <v>0</v>
      </c>
      <c r="Z10" s="1023"/>
      <c r="AA10" s="203" t="s">
        <v>66</v>
      </c>
      <c r="AE10" s="203">
        <f>AB10*15</f>
        <v>0</v>
      </c>
    </row>
    <row r="11" spans="2:32" ht="27.95" customHeight="1">
      <c r="B11" s="1048" t="s">
        <v>67</v>
      </c>
      <c r="C11" s="1117"/>
      <c r="D11" s="1107"/>
      <c r="E11" s="1108"/>
      <c r="F11" s="1107"/>
      <c r="G11" s="1107"/>
      <c r="H11" s="1108"/>
      <c r="I11" s="1107"/>
      <c r="J11" s="1107"/>
      <c r="K11" s="1108"/>
      <c r="L11" s="1107"/>
      <c r="M11" s="1107"/>
      <c r="N11" s="1148"/>
      <c r="O11" s="1107"/>
      <c r="P11" s="1107"/>
      <c r="Q11" s="1108"/>
      <c r="R11" s="1107"/>
      <c r="S11" s="1218"/>
      <c r="T11" s="1141"/>
      <c r="U11" s="1140"/>
      <c r="V11" s="1393"/>
      <c r="W11" s="1041" t="s">
        <v>9</v>
      </c>
      <c r="X11" s="1111"/>
      <c r="Y11" s="1202"/>
      <c r="Z11" s="203"/>
      <c r="AC11" s="203">
        <f>SUM(AC6:AC10)</f>
        <v>27.7</v>
      </c>
      <c r="AD11" s="203">
        <f>SUM(AD6:AD10)</f>
        <v>22.5</v>
      </c>
      <c r="AE11" s="203">
        <f>SUM(AE6:AE10)</f>
        <v>98.5</v>
      </c>
      <c r="AF11" s="203">
        <f>AC11*4+AD11*9+AE11*4</f>
        <v>707.3</v>
      </c>
    </row>
    <row r="12" spans="2:32" ht="27.95" customHeight="1">
      <c r="B12" s="1110"/>
      <c r="C12" s="1109"/>
      <c r="D12" s="1106"/>
      <c r="E12" s="1106"/>
      <c r="F12" s="1105"/>
      <c r="G12" s="1105"/>
      <c r="H12" s="1147"/>
      <c r="I12" s="1105"/>
      <c r="J12" s="1105"/>
      <c r="K12" s="1106"/>
      <c r="L12" s="1105"/>
      <c r="M12" s="1105"/>
      <c r="N12" s="1106"/>
      <c r="O12" s="1105"/>
      <c r="P12" s="1105"/>
      <c r="Q12" s="1106"/>
      <c r="R12" s="1105"/>
      <c r="S12" s="1217"/>
      <c r="T12" s="1216"/>
      <c r="U12" s="1215"/>
      <c r="V12" s="1394"/>
      <c r="W12" s="1050" t="s">
        <v>662</v>
      </c>
      <c r="X12" s="1207"/>
      <c r="Y12" s="1213"/>
      <c r="Z12" s="1023"/>
      <c r="AC12" s="1022">
        <f>AC11*4/AF11</f>
        <v>0.1566520571186201</v>
      </c>
      <c r="AD12" s="1022">
        <f>AD11*9/AF11</f>
        <v>0.28630001413827233</v>
      </c>
      <c r="AE12" s="1022">
        <f>AE11*4/AF11</f>
        <v>0.5570479287431076</v>
      </c>
    </row>
    <row r="13" spans="2:32" s="21" customFormat="1" ht="27.95" customHeight="1">
      <c r="B13" s="1101">
        <v>12</v>
      </c>
      <c r="C13" s="1397"/>
      <c r="D13" s="1091" t="str">
        <f>'12月菜單國華'!E12</f>
        <v>蕎麥小米飯</v>
      </c>
      <c r="E13" s="1091" t="s">
        <v>12</v>
      </c>
      <c r="F13" s="1091"/>
      <c r="G13" s="1091" t="str">
        <f>'12月菜單國華'!E13</f>
        <v xml:space="preserve"> 卡拉雞翅(炸)   </v>
      </c>
      <c r="H13" s="1091" t="s">
        <v>76</v>
      </c>
      <c r="I13" s="1091"/>
      <c r="J13" s="1091" t="str">
        <f>'12月菜單國華'!E14</f>
        <v xml:space="preserve"> 鐵板蔬滑肉+嘿嘿饅頭(冷)</v>
      </c>
      <c r="K13" s="1091" t="s">
        <v>14</v>
      </c>
      <c r="L13" s="1091"/>
      <c r="M13" s="1091" t="str">
        <f>'12月菜單國華'!E15</f>
        <v xml:space="preserve">   豆瓣豆腐(豆)</v>
      </c>
      <c r="N13" s="1091" t="s">
        <v>14</v>
      </c>
      <c r="O13" s="1091"/>
      <c r="P13" s="1091" t="str">
        <f>'12月菜單國華'!E16</f>
        <v xml:space="preserve"> 深色蔬菜</v>
      </c>
      <c r="Q13" s="1091" t="s">
        <v>70</v>
      </c>
      <c r="R13" s="1091"/>
      <c r="S13" s="1091" t="str">
        <f>'12月菜單國華'!E17</f>
        <v>海芽金菇湯+豆漿</v>
      </c>
      <c r="T13" s="1214" t="s">
        <v>14</v>
      </c>
      <c r="U13" s="1091"/>
      <c r="V13" s="1392" t="s">
        <v>661</v>
      </c>
      <c r="W13" s="1090" t="s">
        <v>4</v>
      </c>
      <c r="X13" s="1124" t="s">
        <v>47</v>
      </c>
      <c r="Y13" s="1205">
        <v>5.7</v>
      </c>
      <c r="Z13" s="203"/>
      <c r="AA13" s="203"/>
      <c r="AB13" s="207"/>
      <c r="AC13" s="203" t="s">
        <v>48</v>
      </c>
      <c r="AD13" s="203" t="s">
        <v>49</v>
      </c>
      <c r="AE13" s="203" t="s">
        <v>50</v>
      </c>
      <c r="AF13" s="203" t="s">
        <v>51</v>
      </c>
    </row>
    <row r="14" spans="2:32" ht="27.95" customHeight="1">
      <c r="B14" s="1069" t="s">
        <v>5</v>
      </c>
      <c r="C14" s="1397"/>
      <c r="D14" s="1043" t="s">
        <v>52</v>
      </c>
      <c r="E14" s="1043"/>
      <c r="F14" s="1043">
        <v>66</v>
      </c>
      <c r="G14" s="1043" t="s">
        <v>660</v>
      </c>
      <c r="H14" s="1043"/>
      <c r="I14" s="1043">
        <v>60</v>
      </c>
      <c r="J14" s="1043" t="s">
        <v>90</v>
      </c>
      <c r="K14" s="1043"/>
      <c r="L14" s="1043">
        <v>60</v>
      </c>
      <c r="M14" s="1043" t="s">
        <v>641</v>
      </c>
      <c r="N14" s="1043" t="s">
        <v>249</v>
      </c>
      <c r="O14" s="1043">
        <v>50</v>
      </c>
      <c r="P14" s="1043" t="s">
        <v>210</v>
      </c>
      <c r="Q14" s="1043"/>
      <c r="R14" s="1043">
        <v>100</v>
      </c>
      <c r="S14" s="1122" t="s">
        <v>659</v>
      </c>
      <c r="T14" s="1043"/>
      <c r="U14" s="1122">
        <v>1</v>
      </c>
      <c r="V14" s="1406"/>
      <c r="W14" s="1050" t="s">
        <v>610</v>
      </c>
      <c r="X14" s="1123" t="s">
        <v>54</v>
      </c>
      <c r="Y14" s="1202">
        <v>2.5</v>
      </c>
      <c r="Z14" s="1023"/>
      <c r="AA14" s="1077" t="s">
        <v>55</v>
      </c>
      <c r="AB14" s="207">
        <v>6.2</v>
      </c>
      <c r="AC14" s="207">
        <f>AB14*2</f>
        <v>12.4</v>
      </c>
      <c r="AD14" s="207"/>
      <c r="AE14" s="207">
        <f>AB14*15</f>
        <v>93</v>
      </c>
      <c r="AF14" s="207">
        <f>AC14*4+AE14*4</f>
        <v>421.6</v>
      </c>
    </row>
    <row r="15" spans="2:32" ht="27.95" customHeight="1">
      <c r="B15" s="1069">
        <v>5</v>
      </c>
      <c r="C15" s="1397"/>
      <c r="D15" s="1043" t="s">
        <v>658</v>
      </c>
      <c r="E15" s="1043"/>
      <c r="F15" s="1043">
        <v>20</v>
      </c>
      <c r="G15" s="1043"/>
      <c r="H15" s="1043"/>
      <c r="I15" s="1043"/>
      <c r="J15" s="1043" t="s">
        <v>608</v>
      </c>
      <c r="K15" s="1043"/>
      <c r="L15" s="1043">
        <v>5</v>
      </c>
      <c r="M15" s="1043" t="s">
        <v>604</v>
      </c>
      <c r="N15" s="1044"/>
      <c r="O15" s="1043">
        <v>5</v>
      </c>
      <c r="P15" s="1043"/>
      <c r="Q15" s="1043"/>
      <c r="R15" s="1043"/>
      <c r="S15" s="1122" t="s">
        <v>657</v>
      </c>
      <c r="T15" s="1122"/>
      <c r="U15" s="1122">
        <v>5</v>
      </c>
      <c r="V15" s="1406"/>
      <c r="W15" s="1041" t="s">
        <v>6</v>
      </c>
      <c r="X15" s="1119" t="s">
        <v>57</v>
      </c>
      <c r="Y15" s="1202">
        <v>1.8</v>
      </c>
      <c r="Z15" s="203"/>
      <c r="AA15" s="1072" t="s">
        <v>58</v>
      </c>
      <c r="AB15" s="207">
        <v>2.1</v>
      </c>
      <c r="AC15" s="1071">
        <f>AB15*7</f>
        <v>14.700000000000001</v>
      </c>
      <c r="AD15" s="207">
        <f>AB15*5</f>
        <v>10.5</v>
      </c>
      <c r="AE15" s="207" t="s">
        <v>59</v>
      </c>
      <c r="AF15" s="1070">
        <f>AC15*4+AD15*9</f>
        <v>153.30000000000001</v>
      </c>
    </row>
    <row r="16" spans="2:32" ht="27.95" customHeight="1">
      <c r="B16" s="1069" t="s">
        <v>7</v>
      </c>
      <c r="C16" s="1397"/>
      <c r="D16" s="1043" t="s">
        <v>183</v>
      </c>
      <c r="E16" s="1044"/>
      <c r="F16" s="1043">
        <v>14</v>
      </c>
      <c r="G16" s="1043"/>
      <c r="H16" s="1043"/>
      <c r="I16" s="1043"/>
      <c r="J16" s="1045" t="s">
        <v>609</v>
      </c>
      <c r="K16" s="1045"/>
      <c r="L16" s="1045">
        <v>5</v>
      </c>
      <c r="M16" s="1043"/>
      <c r="N16" s="1044"/>
      <c r="O16" s="1043"/>
      <c r="P16" s="1043"/>
      <c r="Q16" s="1044"/>
      <c r="R16" s="1043"/>
      <c r="S16" s="1204" t="s">
        <v>194</v>
      </c>
      <c r="T16" s="1192"/>
      <c r="U16" s="1045">
        <v>0.1</v>
      </c>
      <c r="V16" s="1406"/>
      <c r="W16" s="1050" t="s">
        <v>637</v>
      </c>
      <c r="X16" s="1119" t="s">
        <v>60</v>
      </c>
      <c r="Y16" s="1202">
        <v>2.2999999999999998</v>
      </c>
      <c r="Z16" s="1023"/>
      <c r="AA16" s="203" t="s">
        <v>61</v>
      </c>
      <c r="AB16" s="207">
        <v>1.8</v>
      </c>
      <c r="AC16" s="207">
        <f>AB16*1</f>
        <v>1.8</v>
      </c>
      <c r="AD16" s="207" t="s">
        <v>59</v>
      </c>
      <c r="AE16" s="207">
        <f>AB16*5</f>
        <v>9</v>
      </c>
      <c r="AF16" s="207">
        <f>AC16*4+AE16*4</f>
        <v>43.2</v>
      </c>
    </row>
    <row r="17" spans="2:32" ht="27.95" customHeight="1">
      <c r="B17" s="1396" t="s">
        <v>69</v>
      </c>
      <c r="C17" s="1397"/>
      <c r="D17" s="1043"/>
      <c r="E17" s="1043"/>
      <c r="F17" s="1043"/>
      <c r="G17" s="1043"/>
      <c r="H17" s="1043"/>
      <c r="I17" s="1043"/>
      <c r="J17" s="1045" t="s">
        <v>603</v>
      </c>
      <c r="K17" s="1192"/>
      <c r="L17" s="1045">
        <v>5</v>
      </c>
      <c r="M17" s="1043"/>
      <c r="N17" s="1044"/>
      <c r="O17" s="1043"/>
      <c r="P17" s="1043"/>
      <c r="Q17" s="1044"/>
      <c r="R17" s="1043"/>
      <c r="S17" s="1046"/>
      <c r="T17" s="1122"/>
      <c r="U17" s="1122"/>
      <c r="V17" s="1406"/>
      <c r="W17" s="1041" t="s">
        <v>8</v>
      </c>
      <c r="X17" s="1119" t="s">
        <v>63</v>
      </c>
      <c r="Y17" s="1202">
        <v>0</v>
      </c>
      <c r="Z17" s="203"/>
      <c r="AA17" s="203" t="s">
        <v>64</v>
      </c>
      <c r="AB17" s="207">
        <v>2.5</v>
      </c>
      <c r="AC17" s="207"/>
      <c r="AD17" s="207">
        <f>AB17*5</f>
        <v>12.5</v>
      </c>
      <c r="AE17" s="207" t="s">
        <v>59</v>
      </c>
      <c r="AF17" s="207">
        <f>AD17*9</f>
        <v>112.5</v>
      </c>
    </row>
    <row r="18" spans="2:32" ht="27.95" customHeight="1">
      <c r="B18" s="1396"/>
      <c r="C18" s="1397"/>
      <c r="D18" s="1043"/>
      <c r="E18" s="1043"/>
      <c r="F18" s="1043"/>
      <c r="G18" s="1043"/>
      <c r="H18" s="1043"/>
      <c r="I18" s="1043"/>
      <c r="J18" s="1043"/>
      <c r="K18" s="1180"/>
      <c r="L18" s="1179"/>
      <c r="M18" s="1046"/>
      <c r="N18" s="1044"/>
      <c r="O18" s="1043"/>
      <c r="P18" s="1043"/>
      <c r="Q18" s="1044"/>
      <c r="R18" s="1043"/>
      <c r="S18" s="1120"/>
      <c r="T18" s="1180"/>
      <c r="U18" s="1179"/>
      <c r="V18" s="1406"/>
      <c r="W18" s="1050" t="s">
        <v>656</v>
      </c>
      <c r="X18" s="1118" t="s">
        <v>65</v>
      </c>
      <c r="Y18" s="1213">
        <v>0</v>
      </c>
      <c r="Z18" s="1023"/>
      <c r="AA18" s="203" t="s">
        <v>66</v>
      </c>
      <c r="AB18" s="207">
        <v>1</v>
      </c>
      <c r="AE18" s="203">
        <f>AB18*15</f>
        <v>15</v>
      </c>
    </row>
    <row r="19" spans="2:32" ht="27.95" customHeight="1">
      <c r="B19" s="1048" t="s">
        <v>67</v>
      </c>
      <c r="C19" s="1117"/>
      <c r="D19" s="1107"/>
      <c r="E19" s="1108"/>
      <c r="F19" s="1107"/>
      <c r="G19" s="1043"/>
      <c r="H19" s="1107"/>
      <c r="I19" s="1043"/>
      <c r="J19" s="1138" t="s">
        <v>655</v>
      </c>
      <c r="K19" s="1059" t="s">
        <v>654</v>
      </c>
      <c r="L19" s="1138">
        <v>20</v>
      </c>
      <c r="M19" s="1136"/>
      <c r="N19" s="1136"/>
      <c r="O19" s="1136"/>
      <c r="P19" s="1138"/>
      <c r="Q19" s="1138"/>
      <c r="R19" s="1138"/>
      <c r="S19" s="1136"/>
      <c r="T19" s="1137"/>
      <c r="U19" s="1136"/>
      <c r="V19" s="1406"/>
      <c r="W19" s="1041" t="s">
        <v>9</v>
      </c>
      <c r="X19" s="1111"/>
      <c r="Y19" s="1202"/>
      <c r="Z19" s="203"/>
      <c r="AC19" s="203">
        <f>SUM(AC14:AC18)</f>
        <v>28.900000000000002</v>
      </c>
      <c r="AD19" s="203">
        <f>SUM(AD14:AD18)</f>
        <v>23</v>
      </c>
      <c r="AE19" s="203">
        <f>SUM(AE14:AE18)</f>
        <v>117</v>
      </c>
      <c r="AF19" s="203">
        <f>AC19*4+AD19*9+AE19*4</f>
        <v>790.6</v>
      </c>
    </row>
    <row r="20" spans="2:32" ht="27.95" customHeight="1">
      <c r="B20" s="1110"/>
      <c r="C20" s="1109"/>
      <c r="D20" s="1106"/>
      <c r="E20" s="1106"/>
      <c r="F20" s="1105"/>
      <c r="G20" s="1105"/>
      <c r="H20" s="1106"/>
      <c r="I20" s="1105"/>
      <c r="J20" s="1105"/>
      <c r="K20" s="1106"/>
      <c r="L20" s="1105"/>
      <c r="M20" s="1105"/>
      <c r="N20" s="1106"/>
      <c r="O20" s="1105"/>
      <c r="P20" s="1105"/>
      <c r="Q20" s="1106"/>
      <c r="R20" s="1105"/>
      <c r="S20" s="1105"/>
      <c r="T20" s="1106"/>
      <c r="U20" s="1105"/>
      <c r="V20" s="1407"/>
      <c r="W20" s="1050" t="s">
        <v>653</v>
      </c>
      <c r="X20" s="1103"/>
      <c r="Y20" s="1213"/>
      <c r="Z20" s="1023"/>
      <c r="AC20" s="1022">
        <f>AC19*4/AF19</f>
        <v>0.14621806223121681</v>
      </c>
      <c r="AD20" s="1022">
        <f>AD19*9/AF19</f>
        <v>0.26182646091576017</v>
      </c>
      <c r="AE20" s="1022">
        <f>AE19*4/AF19</f>
        <v>0.59195547685302297</v>
      </c>
    </row>
    <row r="21" spans="2:32" s="21" customFormat="1" ht="27.95" customHeight="1">
      <c r="B21" s="1134">
        <v>12</v>
      </c>
      <c r="C21" s="1397"/>
      <c r="D21" s="1091" t="str">
        <f>'12月菜單國華'!I12</f>
        <v>香Q米飯</v>
      </c>
      <c r="E21" s="1091" t="s">
        <v>12</v>
      </c>
      <c r="F21" s="1091"/>
      <c r="G21" s="1091" t="str">
        <f>'12月菜單國華'!I13</f>
        <v>咖哩燴肉</v>
      </c>
      <c r="H21" s="1091" t="s">
        <v>14</v>
      </c>
      <c r="I21" s="1091"/>
      <c r="J21" s="1091" t="str">
        <f>'12月菜單國華'!I14</f>
        <v xml:space="preserve">  塔香干片菇菇(豆)  </v>
      </c>
      <c r="K21" s="1091" t="s">
        <v>14</v>
      </c>
      <c r="L21" s="1091"/>
      <c r="M21" s="1091" t="str">
        <f>'12月菜單國華'!I15</f>
        <v>美味鑫鑫腸(加)</v>
      </c>
      <c r="N21" s="1091" t="s">
        <v>14</v>
      </c>
      <c r="O21" s="1091"/>
      <c r="P21" s="1091" t="str">
        <f>'12月菜單國華'!I16</f>
        <v>深色蔬菜</v>
      </c>
      <c r="Q21" s="1091" t="s">
        <v>70</v>
      </c>
      <c r="R21" s="1091"/>
      <c r="S21" s="1091" t="str">
        <f>'12月菜單國華'!I17</f>
        <v>三寶湯</v>
      </c>
      <c r="T21" s="1091" t="s">
        <v>14</v>
      </c>
      <c r="U21" s="1091"/>
      <c r="V21" s="1392" t="s">
        <v>617</v>
      </c>
      <c r="W21" s="1090" t="s">
        <v>4</v>
      </c>
      <c r="X21" s="1124" t="s">
        <v>47</v>
      </c>
      <c r="Y21" s="1205">
        <v>5.2</v>
      </c>
      <c r="Z21" s="203"/>
      <c r="AA21" s="203"/>
      <c r="AB21" s="207"/>
      <c r="AC21" s="203" t="s">
        <v>48</v>
      </c>
      <c r="AD21" s="203" t="s">
        <v>49</v>
      </c>
      <c r="AE21" s="203" t="s">
        <v>50</v>
      </c>
      <c r="AF21" s="203" t="s">
        <v>51</v>
      </c>
    </row>
    <row r="22" spans="2:32" s="22" customFormat="1" ht="27.75" customHeight="1">
      <c r="B22" s="1133" t="s">
        <v>5</v>
      </c>
      <c r="C22" s="1397"/>
      <c r="D22" s="1200" t="s">
        <v>52</v>
      </c>
      <c r="E22" s="1199"/>
      <c r="F22" s="1198">
        <v>100</v>
      </c>
      <c r="G22" s="1136" t="s">
        <v>652</v>
      </c>
      <c r="H22" s="1136"/>
      <c r="I22" s="1136">
        <v>15</v>
      </c>
      <c r="J22" s="1053" t="s">
        <v>651</v>
      </c>
      <c r="K22" s="1059"/>
      <c r="L22" s="1074">
        <v>50</v>
      </c>
      <c r="M22" s="1122" t="s">
        <v>650</v>
      </c>
      <c r="N22" s="1059" t="s">
        <v>250</v>
      </c>
      <c r="O22" s="1122">
        <v>20</v>
      </c>
      <c r="P22" s="1043" t="s">
        <v>210</v>
      </c>
      <c r="Q22" s="1043"/>
      <c r="R22" s="1043">
        <v>100</v>
      </c>
      <c r="S22" s="1043" t="s">
        <v>649</v>
      </c>
      <c r="T22" s="1043"/>
      <c r="U22" s="1043">
        <v>30</v>
      </c>
      <c r="V22" s="1393"/>
      <c r="W22" s="1050" t="s">
        <v>648</v>
      </c>
      <c r="X22" s="1123" t="s">
        <v>54</v>
      </c>
      <c r="Y22" s="1202">
        <v>2.5</v>
      </c>
      <c r="Z22" s="1129"/>
      <c r="AA22" s="1077" t="s">
        <v>55</v>
      </c>
      <c r="AB22" s="207">
        <v>6.2</v>
      </c>
      <c r="AC22" s="207">
        <f>AB22*2</f>
        <v>12.4</v>
      </c>
      <c r="AD22" s="207"/>
      <c r="AE22" s="207">
        <f>AB22*15</f>
        <v>93</v>
      </c>
      <c r="AF22" s="207">
        <f>AC22*4+AE22*4</f>
        <v>421.6</v>
      </c>
    </row>
    <row r="23" spans="2:32" s="22" customFormat="1" ht="27.95" customHeight="1">
      <c r="B23" s="1133">
        <v>6</v>
      </c>
      <c r="C23" s="1397"/>
      <c r="D23" s="1194"/>
      <c r="E23" s="1113"/>
      <c r="F23" s="1193"/>
      <c r="G23" s="1043" t="s">
        <v>608</v>
      </c>
      <c r="H23" s="1137"/>
      <c r="I23" s="1136">
        <v>50</v>
      </c>
      <c r="J23" s="1043" t="s">
        <v>149</v>
      </c>
      <c r="K23" s="1043"/>
      <c r="L23" s="1043">
        <v>20</v>
      </c>
      <c r="M23" s="1122"/>
      <c r="N23" s="1059"/>
      <c r="O23" s="1113"/>
      <c r="P23" s="1043"/>
      <c r="Q23" s="1043"/>
      <c r="R23" s="1043"/>
      <c r="S23" s="1043" t="s">
        <v>606</v>
      </c>
      <c r="T23" s="1043"/>
      <c r="U23" s="1043">
        <v>5</v>
      </c>
      <c r="V23" s="1393"/>
      <c r="W23" s="1041" t="s">
        <v>6</v>
      </c>
      <c r="X23" s="1119" t="s">
        <v>57</v>
      </c>
      <c r="Y23" s="1202">
        <v>1.8</v>
      </c>
      <c r="Z23" s="327"/>
      <c r="AA23" s="1072" t="s">
        <v>58</v>
      </c>
      <c r="AB23" s="207">
        <v>2.2000000000000002</v>
      </c>
      <c r="AC23" s="1071">
        <f>AB23*7</f>
        <v>15.400000000000002</v>
      </c>
      <c r="AD23" s="207">
        <f>AB23*5</f>
        <v>11</v>
      </c>
      <c r="AE23" s="207" t="s">
        <v>59</v>
      </c>
      <c r="AF23" s="1070">
        <f>AC23*4+AD23*9</f>
        <v>160.60000000000002</v>
      </c>
    </row>
    <row r="24" spans="2:32" s="22" customFormat="1" ht="27.95" customHeight="1">
      <c r="B24" s="1133" t="s">
        <v>7</v>
      </c>
      <c r="C24" s="1397"/>
      <c r="D24" s="1194"/>
      <c r="E24" s="1114"/>
      <c r="F24" s="1193"/>
      <c r="G24" s="1212" t="s">
        <v>606</v>
      </c>
      <c r="H24" s="1211"/>
      <c r="I24" s="1195">
        <v>10</v>
      </c>
      <c r="J24" s="1210" t="s">
        <v>647</v>
      </c>
      <c r="K24" s="1209"/>
      <c r="L24" s="1208">
        <v>0.1</v>
      </c>
      <c r="M24" s="1122"/>
      <c r="N24" s="1114"/>
      <c r="O24" s="1113"/>
      <c r="P24" s="1043"/>
      <c r="Q24" s="1043"/>
      <c r="R24" s="1043"/>
      <c r="S24" s="1043" t="s">
        <v>646</v>
      </c>
      <c r="T24" s="1043"/>
      <c r="U24" s="1043">
        <v>2</v>
      </c>
      <c r="V24" s="1393"/>
      <c r="W24" s="1050" t="s">
        <v>645</v>
      </c>
      <c r="X24" s="1119" t="s">
        <v>60</v>
      </c>
      <c r="Y24" s="1202">
        <v>2.2999999999999998</v>
      </c>
      <c r="Z24" s="1129"/>
      <c r="AA24" s="203" t="s">
        <v>61</v>
      </c>
      <c r="AB24" s="207">
        <v>1.6</v>
      </c>
      <c r="AC24" s="207">
        <f>AB24*1</f>
        <v>1.6</v>
      </c>
      <c r="AD24" s="207" t="s">
        <v>59</v>
      </c>
      <c r="AE24" s="207">
        <f>AB24*5</f>
        <v>8</v>
      </c>
      <c r="AF24" s="207">
        <f>AC24*4+AE24*4</f>
        <v>38.4</v>
      </c>
    </row>
    <row r="25" spans="2:32" s="22" customFormat="1" ht="27.95" customHeight="1">
      <c r="B25" s="1395" t="s">
        <v>72</v>
      </c>
      <c r="C25" s="1397"/>
      <c r="D25" s="1043"/>
      <c r="E25" s="1051"/>
      <c r="F25" s="1051"/>
      <c r="G25" s="1045" t="s">
        <v>609</v>
      </c>
      <c r="H25" s="1045"/>
      <c r="I25" s="1045">
        <v>15</v>
      </c>
      <c r="J25" s="1043"/>
      <c r="K25" s="1043"/>
      <c r="L25" s="1043"/>
      <c r="M25" s="1122"/>
      <c r="N25" s="1114"/>
      <c r="O25" s="1043"/>
      <c r="P25" s="1043"/>
      <c r="Q25" s="1043"/>
      <c r="R25" s="1043"/>
      <c r="S25" s="1136"/>
      <c r="T25" s="1136"/>
      <c r="U25" s="1136"/>
      <c r="V25" s="1393"/>
      <c r="W25" s="1041" t="s">
        <v>8</v>
      </c>
      <c r="X25" s="1119" t="s">
        <v>63</v>
      </c>
      <c r="Y25" s="1202">
        <f>AB26</f>
        <v>0</v>
      </c>
      <c r="Z25" s="327"/>
      <c r="AA25" s="203" t="s">
        <v>64</v>
      </c>
      <c r="AB25" s="207">
        <v>2.5</v>
      </c>
      <c r="AC25" s="207"/>
      <c r="AD25" s="207">
        <f>AB25*5</f>
        <v>12.5</v>
      </c>
      <c r="AE25" s="207" t="s">
        <v>59</v>
      </c>
      <c r="AF25" s="207">
        <f>AD25*9</f>
        <v>112.5</v>
      </c>
    </row>
    <row r="26" spans="2:32" s="22" customFormat="1" ht="27.95" customHeight="1">
      <c r="B26" s="1395"/>
      <c r="C26" s="1397"/>
      <c r="D26" s="1051"/>
      <c r="E26" s="1052"/>
      <c r="F26" s="1051"/>
      <c r="G26" s="1122"/>
      <c r="H26" s="1122"/>
      <c r="I26" s="1122"/>
      <c r="J26" s="1043"/>
      <c r="K26" s="1043"/>
      <c r="L26" s="1043"/>
      <c r="M26" s="1046"/>
      <c r="N26" s="1043"/>
      <c r="O26" s="1043"/>
      <c r="P26" s="1043"/>
      <c r="Q26" s="1043"/>
      <c r="R26" s="1043"/>
      <c r="S26" s="1136"/>
      <c r="T26" s="1136"/>
      <c r="U26" s="1136"/>
      <c r="V26" s="1393"/>
      <c r="W26" s="1050" t="s">
        <v>644</v>
      </c>
      <c r="X26" s="1118" t="s">
        <v>65</v>
      </c>
      <c r="Y26" s="1202">
        <v>0</v>
      </c>
      <c r="Z26" s="1129"/>
      <c r="AA26" s="203" t="s">
        <v>66</v>
      </c>
      <c r="AB26" s="207"/>
      <c r="AC26" s="203"/>
      <c r="AD26" s="203"/>
      <c r="AE26" s="203">
        <f>AB26*15</f>
        <v>0</v>
      </c>
      <c r="AF26" s="203"/>
    </row>
    <row r="27" spans="2:32" s="22" customFormat="1" ht="27.95" customHeight="1">
      <c r="B27" s="1048" t="s">
        <v>67</v>
      </c>
      <c r="C27" s="1132"/>
      <c r="D27" s="1186"/>
      <c r="E27" s="1045"/>
      <c r="F27" s="1185"/>
      <c r="G27" s="1043"/>
      <c r="H27" s="1043"/>
      <c r="I27" s="1043"/>
      <c r="J27" s="1053"/>
      <c r="K27" s="1059"/>
      <c r="L27" s="1058"/>
      <c r="M27" s="1043"/>
      <c r="N27" s="1043"/>
      <c r="O27" s="1043"/>
      <c r="P27" s="1043"/>
      <c r="Q27" s="1043"/>
      <c r="R27" s="1043"/>
      <c r="S27" s="1136"/>
      <c r="T27" s="1136"/>
      <c r="U27" s="1136"/>
      <c r="V27" s="1393"/>
      <c r="W27" s="1041" t="s">
        <v>9</v>
      </c>
      <c r="X27" s="1111"/>
      <c r="Y27" s="1202"/>
      <c r="Z27" s="327"/>
      <c r="AA27" s="203"/>
      <c r="AB27" s="207"/>
      <c r="AC27" s="203">
        <f>SUM(AC22:AC26)</f>
        <v>29.400000000000006</v>
      </c>
      <c r="AD27" s="203">
        <f>SUM(AD22:AD26)</f>
        <v>23.5</v>
      </c>
      <c r="AE27" s="203">
        <f>SUM(AE22:AE26)</f>
        <v>101</v>
      </c>
      <c r="AF27" s="203">
        <f>AC27*4+AD27*9+AE27*4</f>
        <v>733.1</v>
      </c>
    </row>
    <row r="28" spans="2:32" s="22" customFormat="1" ht="27.95" customHeight="1" thickBot="1">
      <c r="B28" s="1131"/>
      <c r="C28" s="1130"/>
      <c r="D28" s="1106"/>
      <c r="E28" s="1106"/>
      <c r="F28" s="1105"/>
      <c r="G28" s="1105"/>
      <c r="H28" s="1106"/>
      <c r="I28" s="1105"/>
      <c r="J28" s="1105"/>
      <c r="K28" s="1106"/>
      <c r="L28" s="1105"/>
      <c r="M28" s="1105"/>
      <c r="N28" s="1106"/>
      <c r="O28" s="1105"/>
      <c r="P28" s="1107"/>
      <c r="Q28" s="1108"/>
      <c r="R28" s="1107"/>
      <c r="S28" s="1105"/>
      <c r="T28" s="1106"/>
      <c r="U28" s="1105"/>
      <c r="V28" s="1394"/>
      <c r="W28" s="1050" t="s">
        <v>643</v>
      </c>
      <c r="X28" s="1207"/>
      <c r="Y28" s="1202"/>
      <c r="Z28" s="1129"/>
      <c r="AA28" s="327"/>
      <c r="AB28" s="1128"/>
      <c r="AC28" s="1022">
        <f>AC27*4/AF27</f>
        <v>0.16041467739735374</v>
      </c>
      <c r="AD28" s="1022">
        <f>AD27*9/AF27</f>
        <v>0.28850088664575091</v>
      </c>
      <c r="AE28" s="1022">
        <f>AE27*4/AF27</f>
        <v>0.55108443595689538</v>
      </c>
      <c r="AF28" s="327"/>
    </row>
    <row r="29" spans="2:32" s="21" customFormat="1" ht="27.95" customHeight="1">
      <c r="B29" s="1101">
        <v>12</v>
      </c>
      <c r="C29" s="1397"/>
      <c r="D29" s="1091" t="str">
        <f>'12月菜單國華'!M12</f>
        <v>地瓜燕麥飯</v>
      </c>
      <c r="E29" s="1091" t="s">
        <v>12</v>
      </c>
      <c r="F29" s="1091"/>
      <c r="G29" s="1091" t="str">
        <f>'12月菜單國華'!M13</f>
        <v>紅燒爌肉條(醃)</v>
      </c>
      <c r="H29" s="1091" t="s">
        <v>14</v>
      </c>
      <c r="I29" s="1091"/>
      <c r="J29" s="1091" t="str">
        <f>'12月菜單國華'!M14</f>
        <v xml:space="preserve">   五香滷蛋 </v>
      </c>
      <c r="K29" s="1206" t="s">
        <v>140</v>
      </c>
      <c r="L29" s="1091"/>
      <c r="M29" s="1091" t="str">
        <f>'12月菜單國華'!M15</f>
        <v xml:space="preserve">  功夫蔬麵</v>
      </c>
      <c r="N29" s="1091" t="s">
        <v>14</v>
      </c>
      <c r="O29" s="1091"/>
      <c r="P29" s="1091" t="str">
        <f>'12月菜單國華'!M16</f>
        <v>有機淺色蔬菜</v>
      </c>
      <c r="Q29" s="1091" t="s">
        <v>70</v>
      </c>
      <c r="R29" s="1091"/>
      <c r="S29" s="1091" t="str">
        <f>'12月菜單國華'!M17</f>
        <v xml:space="preserve">  柴魚豆腐湯(豆) </v>
      </c>
      <c r="T29" s="1091" t="s">
        <v>14</v>
      </c>
      <c r="U29" s="1091"/>
      <c r="V29" s="1392" t="s">
        <v>617</v>
      </c>
      <c r="W29" s="1090" t="s">
        <v>4</v>
      </c>
      <c r="X29" s="1124" t="s">
        <v>47</v>
      </c>
      <c r="Y29" s="1205">
        <v>5.5</v>
      </c>
      <c r="Z29" s="203"/>
      <c r="AA29" s="203"/>
      <c r="AB29" s="207"/>
      <c r="AC29" s="203" t="s">
        <v>48</v>
      </c>
      <c r="AD29" s="203" t="s">
        <v>49</v>
      </c>
      <c r="AE29" s="203" t="s">
        <v>50</v>
      </c>
      <c r="AF29" s="203" t="s">
        <v>51</v>
      </c>
    </row>
    <row r="30" spans="2:32" ht="27.95" customHeight="1">
      <c r="B30" s="1069" t="s">
        <v>5</v>
      </c>
      <c r="C30" s="1397"/>
      <c r="D30" s="1043" t="s">
        <v>52</v>
      </c>
      <c r="E30" s="1043"/>
      <c r="F30" s="1043">
        <v>70</v>
      </c>
      <c r="G30" s="1043" t="s">
        <v>608</v>
      </c>
      <c r="H30" s="1043"/>
      <c r="I30" s="1043">
        <v>50</v>
      </c>
      <c r="J30" s="1043" t="s">
        <v>642</v>
      </c>
      <c r="K30" s="1043"/>
      <c r="L30" s="1043">
        <v>50</v>
      </c>
      <c r="M30" s="1043" t="s">
        <v>90</v>
      </c>
      <c r="N30" s="1122"/>
      <c r="O30" s="1043">
        <v>40</v>
      </c>
      <c r="P30" s="1043" t="s">
        <v>483</v>
      </c>
      <c r="Q30" s="1043"/>
      <c r="R30" s="1043">
        <v>100</v>
      </c>
      <c r="S30" s="1043" t="s">
        <v>641</v>
      </c>
      <c r="T30" s="1043" t="s">
        <v>249</v>
      </c>
      <c r="U30" s="1043">
        <v>20</v>
      </c>
      <c r="V30" s="1393"/>
      <c r="W30" s="1050" t="s">
        <v>629</v>
      </c>
      <c r="X30" s="1123" t="s">
        <v>54</v>
      </c>
      <c r="Y30" s="1202">
        <v>2.6</v>
      </c>
      <c r="Z30" s="1023"/>
      <c r="AA30" s="1077" t="s">
        <v>55</v>
      </c>
      <c r="AB30" s="207">
        <v>6.2</v>
      </c>
      <c r="AC30" s="207">
        <f>AB30*2</f>
        <v>12.4</v>
      </c>
      <c r="AD30" s="207"/>
      <c r="AE30" s="207">
        <f>AB30*15</f>
        <v>93</v>
      </c>
      <c r="AF30" s="207">
        <f>AC30*4+AE30*4</f>
        <v>421.6</v>
      </c>
    </row>
    <row r="31" spans="2:32" ht="27.95" customHeight="1">
      <c r="B31" s="1069">
        <v>7</v>
      </c>
      <c r="C31" s="1397"/>
      <c r="D31" s="1043" t="s">
        <v>640</v>
      </c>
      <c r="E31" s="1043"/>
      <c r="F31" s="1043">
        <v>20</v>
      </c>
      <c r="G31" s="1043" t="s">
        <v>639</v>
      </c>
      <c r="H31" s="1181" t="s">
        <v>253</v>
      </c>
      <c r="I31" s="1043">
        <v>15</v>
      </c>
      <c r="J31" s="1043"/>
      <c r="K31" s="1043"/>
      <c r="L31" s="1043"/>
      <c r="M31" s="1043" t="s">
        <v>430</v>
      </c>
      <c r="N31" s="1122"/>
      <c r="O31" s="1043">
        <v>7</v>
      </c>
      <c r="P31" s="1043"/>
      <c r="Q31" s="1043"/>
      <c r="R31" s="1043"/>
      <c r="S31" s="1204" t="s">
        <v>194</v>
      </c>
      <c r="T31" s="1192"/>
      <c r="U31" s="1045">
        <v>0.05</v>
      </c>
      <c r="V31" s="1393"/>
      <c r="W31" s="1041" t="s">
        <v>6</v>
      </c>
      <c r="X31" s="1119" t="s">
        <v>57</v>
      </c>
      <c r="Y31" s="1202">
        <v>1.8</v>
      </c>
      <c r="Z31" s="203"/>
      <c r="AA31" s="1072" t="s">
        <v>58</v>
      </c>
      <c r="AB31" s="207">
        <v>2.1</v>
      </c>
      <c r="AC31" s="1071">
        <f>AB31*7</f>
        <v>14.700000000000001</v>
      </c>
      <c r="AD31" s="207">
        <f>AB31*5</f>
        <v>10.5</v>
      </c>
      <c r="AE31" s="207" t="s">
        <v>59</v>
      </c>
      <c r="AF31" s="1070">
        <f>AC31*4+AD31*9</f>
        <v>153.30000000000001</v>
      </c>
    </row>
    <row r="32" spans="2:32" ht="27.95" customHeight="1">
      <c r="B32" s="1069" t="s">
        <v>7</v>
      </c>
      <c r="C32" s="1397"/>
      <c r="D32" s="1043" t="s">
        <v>638</v>
      </c>
      <c r="E32" s="1044"/>
      <c r="F32" s="1043">
        <v>23</v>
      </c>
      <c r="G32" s="1046"/>
      <c r="H32" s="1044"/>
      <c r="I32" s="1043"/>
      <c r="J32" s="1043"/>
      <c r="K32" s="1043"/>
      <c r="L32" s="1043"/>
      <c r="M32" s="1043" t="s">
        <v>606</v>
      </c>
      <c r="N32" s="1055"/>
      <c r="O32" s="1043">
        <v>15</v>
      </c>
      <c r="P32" s="1043"/>
      <c r="Q32" s="1043"/>
      <c r="R32" s="1043"/>
      <c r="S32" s="1204" t="s">
        <v>262</v>
      </c>
      <c r="T32" s="1192"/>
      <c r="U32" s="1045">
        <v>7</v>
      </c>
      <c r="V32" s="1393"/>
      <c r="W32" s="1050" t="s">
        <v>637</v>
      </c>
      <c r="X32" s="1119" t="s">
        <v>60</v>
      </c>
      <c r="Y32" s="1202">
        <v>2.2999999999999998</v>
      </c>
      <c r="Z32" s="1023"/>
      <c r="AA32" s="203" t="s">
        <v>61</v>
      </c>
      <c r="AB32" s="207">
        <v>1.5</v>
      </c>
      <c r="AC32" s="207">
        <f>AB32*1</f>
        <v>1.5</v>
      </c>
      <c r="AD32" s="207" t="s">
        <v>59</v>
      </c>
      <c r="AE32" s="207">
        <f>AB32*5</f>
        <v>7.5</v>
      </c>
      <c r="AF32" s="207">
        <f>AC32*4+AE32*4</f>
        <v>36</v>
      </c>
    </row>
    <row r="33" spans="2:32" ht="27.95" customHeight="1">
      <c r="B33" s="1396" t="s">
        <v>91</v>
      </c>
      <c r="C33" s="1397"/>
      <c r="D33" s="1044"/>
      <c r="E33" s="1044"/>
      <c r="F33" s="1043"/>
      <c r="G33" s="1043"/>
      <c r="H33" s="1044"/>
      <c r="I33" s="1043"/>
      <c r="J33" s="1043"/>
      <c r="K33" s="1043"/>
      <c r="L33" s="1043"/>
      <c r="M33" s="1045" t="s">
        <v>604</v>
      </c>
      <c r="N33" s="1045"/>
      <c r="O33" s="1045">
        <v>2</v>
      </c>
      <c r="P33" s="1043"/>
      <c r="Q33" s="1043"/>
      <c r="R33" s="1043"/>
      <c r="S33" s="1046"/>
      <c r="T33" s="1044"/>
      <c r="U33" s="1043"/>
      <c r="V33" s="1393"/>
      <c r="W33" s="1041" t="s">
        <v>8</v>
      </c>
      <c r="X33" s="1119" t="s">
        <v>63</v>
      </c>
      <c r="Y33" s="1202">
        <v>0</v>
      </c>
      <c r="Z33" s="203"/>
      <c r="AA33" s="203" t="s">
        <v>64</v>
      </c>
      <c r="AB33" s="207">
        <v>2.5</v>
      </c>
      <c r="AC33" s="207"/>
      <c r="AD33" s="207">
        <f>AB33*5</f>
        <v>12.5</v>
      </c>
      <c r="AE33" s="207" t="s">
        <v>59</v>
      </c>
      <c r="AF33" s="207">
        <f>AD33*9</f>
        <v>112.5</v>
      </c>
    </row>
    <row r="34" spans="2:32" ht="27.95" customHeight="1">
      <c r="B34" s="1396"/>
      <c r="C34" s="1397"/>
      <c r="D34" s="1044"/>
      <c r="E34" s="1044"/>
      <c r="F34" s="1043"/>
      <c r="G34" s="1043"/>
      <c r="H34" s="1044"/>
      <c r="I34" s="1043"/>
      <c r="J34" s="1043"/>
      <c r="K34" s="1043"/>
      <c r="L34" s="1043"/>
      <c r="M34" s="1045"/>
      <c r="N34" s="1045"/>
      <c r="O34" s="1045"/>
      <c r="P34" s="1043"/>
      <c r="Q34" s="1043"/>
      <c r="R34" s="1043"/>
      <c r="S34" s="1181"/>
      <c r="T34" s="1180"/>
      <c r="U34" s="1179"/>
      <c r="V34" s="1393"/>
      <c r="W34" s="1050" t="s">
        <v>636</v>
      </c>
      <c r="X34" s="1118" t="s">
        <v>65</v>
      </c>
      <c r="Y34" s="1202">
        <v>0</v>
      </c>
      <c r="Z34" s="1023"/>
      <c r="AA34" s="203" t="s">
        <v>66</v>
      </c>
      <c r="AB34" s="207">
        <v>1</v>
      </c>
      <c r="AE34" s="203">
        <f>AB34*15</f>
        <v>15</v>
      </c>
    </row>
    <row r="35" spans="2:32" ht="27.95" customHeight="1">
      <c r="B35" s="1048" t="s">
        <v>67</v>
      </c>
      <c r="C35" s="1117"/>
      <c r="D35" s="1180"/>
      <c r="E35" s="1180"/>
      <c r="F35" s="1179"/>
      <c r="G35" s="1113"/>
      <c r="H35" s="1203"/>
      <c r="I35" s="1113"/>
      <c r="J35" s="1043"/>
      <c r="K35" s="1043"/>
      <c r="L35" s="1043"/>
      <c r="M35" s="1043"/>
      <c r="N35" s="1043"/>
      <c r="O35" s="1043"/>
      <c r="P35" s="1043"/>
      <c r="Q35" s="1043"/>
      <c r="R35" s="1043"/>
      <c r="S35" s="1122"/>
      <c r="T35" s="1122"/>
      <c r="U35" s="1122"/>
      <c r="V35" s="1393"/>
      <c r="W35" s="1041" t="s">
        <v>9</v>
      </c>
      <c r="X35" s="1111"/>
      <c r="Y35" s="1202"/>
      <c r="Z35" s="203"/>
      <c r="AC35" s="203">
        <f>SUM(AC30:AC34)</f>
        <v>28.6</v>
      </c>
      <c r="AD35" s="203">
        <f>SUM(AD30:AD34)</f>
        <v>23</v>
      </c>
      <c r="AE35" s="203">
        <f>SUM(AE30:AE34)</f>
        <v>115.5</v>
      </c>
      <c r="AF35" s="203">
        <f>AC35*4+AD35*9+AE35*4</f>
        <v>783.4</v>
      </c>
    </row>
    <row r="36" spans="2:32" ht="27.95" customHeight="1">
      <c r="B36" s="1110"/>
      <c r="C36" s="1109"/>
      <c r="D36" s="1180"/>
      <c r="E36" s="1180"/>
      <c r="F36" s="1179"/>
      <c r="G36" s="1179"/>
      <c r="H36" s="1180"/>
      <c r="I36" s="1179"/>
      <c r="J36" s="1043"/>
      <c r="K36" s="1043"/>
      <c r="L36" s="1043"/>
      <c r="M36" s="1043"/>
      <c r="N36" s="1043"/>
      <c r="O36" s="1043"/>
      <c r="P36" s="1043"/>
      <c r="Q36" s="1043"/>
      <c r="R36" s="1043"/>
      <c r="S36" s="1043"/>
      <c r="T36" s="1044"/>
      <c r="U36" s="1043"/>
      <c r="V36" s="1394"/>
      <c r="W36" s="1050" t="s">
        <v>635</v>
      </c>
      <c r="X36" s="1103"/>
      <c r="Y36" s="1201"/>
      <c r="Z36" s="1023"/>
      <c r="AC36" s="1022">
        <f>AC35*4/AF35</f>
        <v>0.14603012509573654</v>
      </c>
      <c r="AD36" s="1022">
        <f>AD35*9/AF35</f>
        <v>0.26423283124840441</v>
      </c>
      <c r="AE36" s="1022">
        <f>AE35*4/AF35</f>
        <v>0.58973704365585911</v>
      </c>
    </row>
    <row r="37" spans="2:32" s="21" customFormat="1" ht="27.95" customHeight="1">
      <c r="B37" s="1101">
        <v>12</v>
      </c>
      <c r="C37" s="1397"/>
      <c r="D37" s="1091" t="str">
        <f>'12月菜單國華'!Q12</f>
        <v xml:space="preserve"> 招牌雞肉飯</v>
      </c>
      <c r="E37" s="1091" t="s">
        <v>634</v>
      </c>
      <c r="F37" s="1091"/>
      <c r="G37" s="1091" t="str">
        <f>'12月菜單國華'!Q13</f>
        <v>醬燒里肌大排</v>
      </c>
      <c r="H37" s="1091" t="s">
        <v>633</v>
      </c>
      <c r="I37" s="1091"/>
      <c r="J37" s="1091" t="str">
        <f>'12月菜單國華'!Q14</f>
        <v xml:space="preserve"> 美味地瓜條  </v>
      </c>
      <c r="K37" s="1091" t="s">
        <v>15</v>
      </c>
      <c r="L37" s="1091"/>
      <c r="M37" s="1091" t="str">
        <f>'12月菜單國華'!Q15</f>
        <v xml:space="preserve">  扁蒲双寶</v>
      </c>
      <c r="N37" s="1091" t="s">
        <v>14</v>
      </c>
      <c r="O37" s="1091"/>
      <c r="P37" s="1091" t="str">
        <f>'12月菜單國華'!Q16</f>
        <v>淺色蔬菜</v>
      </c>
      <c r="Q37" s="1091" t="s">
        <v>70</v>
      </c>
      <c r="R37" s="1091"/>
      <c r="S37" s="1091" t="str">
        <f>'12月菜單國華'!Q17</f>
        <v>粉絲木耳湯</v>
      </c>
      <c r="T37" s="1091" t="s">
        <v>14</v>
      </c>
      <c r="U37" s="1091"/>
      <c r="V37" s="1392" t="s">
        <v>617</v>
      </c>
      <c r="W37" s="1090" t="s">
        <v>4</v>
      </c>
      <c r="X37" s="1124" t="s">
        <v>47</v>
      </c>
      <c r="Y37" s="1188">
        <v>5.3</v>
      </c>
      <c r="Z37" s="203"/>
      <c r="AA37" s="203"/>
      <c r="AB37" s="207"/>
      <c r="AC37" s="203" t="s">
        <v>48</v>
      </c>
      <c r="AD37" s="203" t="s">
        <v>49</v>
      </c>
      <c r="AE37" s="203" t="s">
        <v>50</v>
      </c>
      <c r="AF37" s="203" t="s">
        <v>51</v>
      </c>
    </row>
    <row r="38" spans="2:32" ht="27.95" customHeight="1">
      <c r="B38" s="1069" t="s">
        <v>5</v>
      </c>
      <c r="C38" s="1397"/>
      <c r="D38" s="1200" t="s">
        <v>52</v>
      </c>
      <c r="E38" s="1199"/>
      <c r="F38" s="1198">
        <v>90</v>
      </c>
      <c r="G38" s="1045" t="s">
        <v>632</v>
      </c>
      <c r="H38" s="1080"/>
      <c r="I38" s="1197">
        <v>70</v>
      </c>
      <c r="J38" s="1045" t="s">
        <v>631</v>
      </c>
      <c r="K38" s="1045"/>
      <c r="L38" s="1045">
        <v>25</v>
      </c>
      <c r="M38" s="1196" t="s">
        <v>630</v>
      </c>
      <c r="N38" s="1196"/>
      <c r="O38" s="1195">
        <v>55</v>
      </c>
      <c r="P38" s="1043" t="s">
        <v>211</v>
      </c>
      <c r="Q38" s="1043"/>
      <c r="R38" s="1043">
        <v>100</v>
      </c>
      <c r="S38" s="1181" t="s">
        <v>78</v>
      </c>
      <c r="T38" s="1179"/>
      <c r="U38" s="1179">
        <v>5</v>
      </c>
      <c r="V38" s="1393"/>
      <c r="W38" s="1050" t="s">
        <v>629</v>
      </c>
      <c r="X38" s="1123" t="s">
        <v>54</v>
      </c>
      <c r="Y38" s="1188">
        <v>2.4</v>
      </c>
      <c r="Z38" s="1023"/>
      <c r="AA38" s="1077" t="s">
        <v>55</v>
      </c>
      <c r="AB38" s="207">
        <v>6</v>
      </c>
      <c r="AC38" s="207">
        <f>AB38*2</f>
        <v>12</v>
      </c>
      <c r="AD38" s="207"/>
      <c r="AE38" s="207">
        <f>AB38*15</f>
        <v>90</v>
      </c>
      <c r="AF38" s="207">
        <f>AC38*4+AE38*4</f>
        <v>408</v>
      </c>
    </row>
    <row r="39" spans="2:32" ht="27.95" customHeight="1">
      <c r="B39" s="1069">
        <v>8</v>
      </c>
      <c r="C39" s="1397"/>
      <c r="D39" s="1194" t="s">
        <v>609</v>
      </c>
      <c r="E39" s="1113"/>
      <c r="F39" s="1193">
        <v>10</v>
      </c>
      <c r="G39" s="1043"/>
      <c r="H39" s="1043"/>
      <c r="I39" s="1043"/>
      <c r="J39" s="1045"/>
      <c r="K39" s="1045"/>
      <c r="L39" s="1045"/>
      <c r="M39" s="1196" t="s">
        <v>149</v>
      </c>
      <c r="N39" s="1196"/>
      <c r="O39" s="1195">
        <v>5</v>
      </c>
      <c r="P39" s="1043"/>
      <c r="Q39" s="1043"/>
      <c r="R39" s="1043"/>
      <c r="S39" s="1181" t="s">
        <v>606</v>
      </c>
      <c r="T39" s="1179"/>
      <c r="U39" s="1179">
        <v>10</v>
      </c>
      <c r="V39" s="1393"/>
      <c r="W39" s="1041" t="s">
        <v>6</v>
      </c>
      <c r="X39" s="1119" t="s">
        <v>57</v>
      </c>
      <c r="Y39" s="1188">
        <v>2</v>
      </c>
      <c r="Z39" s="203"/>
      <c r="AA39" s="1072" t="s">
        <v>58</v>
      </c>
      <c r="AB39" s="207">
        <v>2.2000000000000002</v>
      </c>
      <c r="AC39" s="1071">
        <f>AB39*7</f>
        <v>15.400000000000002</v>
      </c>
      <c r="AD39" s="207">
        <f>AB39*5</f>
        <v>11</v>
      </c>
      <c r="AE39" s="207" t="s">
        <v>59</v>
      </c>
      <c r="AF39" s="1070">
        <f>AC39*4+AD39*9</f>
        <v>160.60000000000002</v>
      </c>
    </row>
    <row r="40" spans="2:32" ht="27.95" customHeight="1">
      <c r="B40" s="1069" t="s">
        <v>7</v>
      </c>
      <c r="C40" s="1397"/>
      <c r="D40" s="1194" t="s">
        <v>628</v>
      </c>
      <c r="E40" s="1114"/>
      <c r="F40" s="1193">
        <v>10</v>
      </c>
      <c r="G40" s="1043"/>
      <c r="H40" s="1043"/>
      <c r="I40" s="1043"/>
      <c r="J40" s="1045"/>
      <c r="K40" s="1192"/>
      <c r="L40" s="1045"/>
      <c r="M40" s="1191" t="s">
        <v>606</v>
      </c>
      <c r="N40" s="1190"/>
      <c r="O40" s="1189">
        <v>5</v>
      </c>
      <c r="P40" s="1043"/>
      <c r="Q40" s="1043"/>
      <c r="R40" s="1043"/>
      <c r="S40" s="1181" t="s">
        <v>603</v>
      </c>
      <c r="T40" s="1180"/>
      <c r="U40" s="1179">
        <v>10</v>
      </c>
      <c r="V40" s="1393"/>
      <c r="W40" s="1050" t="s">
        <v>627</v>
      </c>
      <c r="X40" s="1119" t="s">
        <v>60</v>
      </c>
      <c r="Y40" s="1188">
        <v>2.7</v>
      </c>
      <c r="Z40" s="1023"/>
      <c r="AA40" s="203" t="s">
        <v>61</v>
      </c>
      <c r="AB40" s="207">
        <v>1.7</v>
      </c>
      <c r="AC40" s="207">
        <f>AB40*1</f>
        <v>1.7</v>
      </c>
      <c r="AD40" s="207" t="s">
        <v>59</v>
      </c>
      <c r="AE40" s="207">
        <f>AB40*5</f>
        <v>8.5</v>
      </c>
      <c r="AF40" s="207">
        <f>AC40*4+AE40*4</f>
        <v>40.799999999999997</v>
      </c>
    </row>
    <row r="41" spans="2:32" ht="27.95" customHeight="1">
      <c r="B41" s="1396" t="s">
        <v>92</v>
      </c>
      <c r="C41" s="1397"/>
      <c r="D41" s="1179"/>
      <c r="E41" s="1181"/>
      <c r="F41" s="1179"/>
      <c r="G41" s="1043"/>
      <c r="H41" s="1044"/>
      <c r="I41" s="1043"/>
      <c r="J41" s="1045"/>
      <c r="K41" s="1045"/>
      <c r="L41" s="1045"/>
      <c r="M41" s="1043"/>
      <c r="N41" s="1043"/>
      <c r="O41" s="1043"/>
      <c r="P41" s="1043"/>
      <c r="Q41" s="1043"/>
      <c r="R41" s="1043"/>
      <c r="S41" s="1181" t="s">
        <v>626</v>
      </c>
      <c r="T41" s="1180"/>
      <c r="U41" s="1179">
        <v>2</v>
      </c>
      <c r="V41" s="1393"/>
      <c r="W41" s="1041" t="s">
        <v>8</v>
      </c>
      <c r="X41" s="1119" t="s">
        <v>63</v>
      </c>
      <c r="Y41" s="1184">
        <v>0</v>
      </c>
      <c r="Z41" s="203"/>
      <c r="AA41" s="203" t="s">
        <v>64</v>
      </c>
      <c r="AB41" s="207">
        <v>2.5</v>
      </c>
      <c r="AC41" s="207"/>
      <c r="AD41" s="207">
        <f>AB41*5</f>
        <v>12.5</v>
      </c>
      <c r="AE41" s="207" t="s">
        <v>59</v>
      </c>
      <c r="AF41" s="207">
        <f>AD41*9</f>
        <v>112.5</v>
      </c>
    </row>
    <row r="42" spans="2:32" ht="27.95" customHeight="1">
      <c r="B42" s="1396"/>
      <c r="C42" s="1397"/>
      <c r="D42" s="1179"/>
      <c r="E42" s="1181"/>
      <c r="F42" s="1179"/>
      <c r="G42" s="1187"/>
      <c r="H42" s="1044"/>
      <c r="I42" s="1043"/>
      <c r="J42" s="1043"/>
      <c r="K42" s="1044"/>
      <c r="L42" s="1043"/>
      <c r="M42" s="1043"/>
      <c r="N42" s="1044"/>
      <c r="O42" s="1043"/>
      <c r="P42" s="1043"/>
      <c r="Q42" s="1044"/>
      <c r="R42" s="1043"/>
      <c r="S42" s="1181"/>
      <c r="T42" s="1179"/>
      <c r="U42" s="1179"/>
      <c r="V42" s="1393"/>
      <c r="W42" s="1050" t="s">
        <v>625</v>
      </c>
      <c r="X42" s="1118" t="s">
        <v>65</v>
      </c>
      <c r="Y42" s="1184">
        <v>0</v>
      </c>
      <c r="Z42" s="1023"/>
      <c r="AA42" s="203" t="s">
        <v>66</v>
      </c>
      <c r="AE42" s="203">
        <f>AB42*15</f>
        <v>0</v>
      </c>
    </row>
    <row r="43" spans="2:32" ht="27.95" customHeight="1">
      <c r="B43" s="1048" t="s">
        <v>67</v>
      </c>
      <c r="C43" s="1117"/>
      <c r="D43" s="1186"/>
      <c r="E43" s="1045"/>
      <c r="F43" s="1185"/>
      <c r="G43" s="1043"/>
      <c r="H43" s="1043"/>
      <c r="I43" s="1043"/>
      <c r="J43" s="1053"/>
      <c r="K43" s="1059"/>
      <c r="L43" s="1058"/>
      <c r="M43" s="1043"/>
      <c r="N43" s="1043"/>
      <c r="O43" s="1043"/>
      <c r="P43" s="1043"/>
      <c r="Q43" s="1044"/>
      <c r="R43" s="1043"/>
      <c r="S43" s="1181"/>
      <c r="T43" s="1180"/>
      <c r="U43" s="1179"/>
      <c r="V43" s="1393"/>
      <c r="W43" s="1041" t="s">
        <v>9</v>
      </c>
      <c r="X43" s="1111"/>
      <c r="Y43" s="1184"/>
      <c r="Z43" s="203"/>
      <c r="AC43" s="203">
        <f>SUM(AC38:AC42)</f>
        <v>29.1</v>
      </c>
      <c r="AD43" s="203">
        <f>SUM(AD38:AD42)</f>
        <v>23.5</v>
      </c>
      <c r="AE43" s="203">
        <f>SUM(AE38:AE42)</f>
        <v>98.5</v>
      </c>
      <c r="AF43" s="203">
        <f>AC43*4+AD43*9+AE43*4</f>
        <v>721.9</v>
      </c>
    </row>
    <row r="44" spans="2:32" ht="27.95" customHeight="1" thickBot="1">
      <c r="B44" s="1038"/>
      <c r="C44" s="1109"/>
      <c r="D44" s="1183"/>
      <c r="E44" s="1183"/>
      <c r="F44" s="1182"/>
      <c r="G44" s="1182"/>
      <c r="H44" s="1183"/>
      <c r="I44" s="1182"/>
      <c r="J44" s="1182"/>
      <c r="K44" s="1183"/>
      <c r="L44" s="1182"/>
      <c r="M44" s="1182"/>
      <c r="N44" s="1183"/>
      <c r="O44" s="1182"/>
      <c r="P44" s="1182"/>
      <c r="Q44" s="1183"/>
      <c r="R44" s="1182"/>
      <c r="S44" s="1181"/>
      <c r="T44" s="1180"/>
      <c r="U44" s="1179"/>
      <c r="V44" s="1394"/>
      <c r="W44" s="1026" t="s">
        <v>624</v>
      </c>
      <c r="X44" s="1178"/>
      <c r="Y44" s="1177"/>
      <c r="Z44" s="1023"/>
      <c r="AC44" s="1022">
        <f>AC43*4/AF43</f>
        <v>0.1612411691369996</v>
      </c>
      <c r="AD44" s="1022">
        <f>AD43*9/AF43</f>
        <v>0.29297686660202243</v>
      </c>
      <c r="AE44" s="1022">
        <f>AE43*4/AF43</f>
        <v>0.54578196426097803</v>
      </c>
    </row>
    <row r="45" spans="2:32" ht="21.75" customHeight="1">
      <c r="C45" s="203"/>
      <c r="J45" s="1402"/>
      <c r="K45" s="1403"/>
      <c r="L45" s="1402"/>
      <c r="M45" s="1403"/>
      <c r="N45" s="1403"/>
      <c r="O45" s="1403"/>
      <c r="P45" s="1402"/>
      <c r="Q45" s="1402"/>
      <c r="R45" s="1402"/>
      <c r="S45" s="1402"/>
      <c r="T45" s="1402"/>
      <c r="U45" s="1402"/>
      <c r="V45" s="1402"/>
      <c r="W45" s="1402"/>
      <c r="X45" s="1402"/>
      <c r="Y45" s="1402"/>
      <c r="Z45" s="1176"/>
    </row>
    <row r="46" spans="2:32">
      <c r="B46" s="207"/>
      <c r="D46" s="1404"/>
      <c r="E46" s="1404"/>
      <c r="F46" s="1405"/>
      <c r="G46" s="1405"/>
      <c r="H46" s="1175"/>
      <c r="I46" s="203"/>
      <c r="J46" s="203"/>
      <c r="K46" s="1175"/>
      <c r="L46" s="203"/>
      <c r="N46" s="1175"/>
      <c r="O46" s="203"/>
      <c r="Q46" s="1175"/>
      <c r="R46" s="203"/>
      <c r="T46" s="1175"/>
      <c r="U46" s="203"/>
      <c r="V46" s="15"/>
      <c r="Y46" s="25"/>
    </row>
    <row r="47" spans="2:32">
      <c r="Y47" s="25"/>
    </row>
    <row r="48" spans="2:32">
      <c r="Y48" s="25"/>
    </row>
    <row r="49" spans="25:25">
      <c r="Y49" s="25"/>
    </row>
  </sheetData>
  <mergeCells count="19">
    <mergeCell ref="C21:C26"/>
    <mergeCell ref="B1:Y1"/>
    <mergeCell ref="B2:G2"/>
    <mergeCell ref="C5:C10"/>
    <mergeCell ref="B9:B10"/>
    <mergeCell ref="C13:C18"/>
    <mergeCell ref="B17:B18"/>
    <mergeCell ref="V5:V12"/>
    <mergeCell ref="V13:V20"/>
    <mergeCell ref="B25:B26"/>
    <mergeCell ref="V29:V36"/>
    <mergeCell ref="J45:Y45"/>
    <mergeCell ref="D46:G46"/>
    <mergeCell ref="C29:C34"/>
    <mergeCell ref="B33:B34"/>
    <mergeCell ref="C37:C42"/>
    <mergeCell ref="B41:B42"/>
    <mergeCell ref="V37:V44"/>
    <mergeCell ref="V21:V28"/>
  </mergeCells>
  <phoneticPr fontId="19" type="noConversion"/>
  <pageMargins left="0.39370078740157483" right="0.15748031496062992" top="0.19685039370078741" bottom="0.15748031496062992" header="0.51181102362204722" footer="0.51181102362204722"/>
  <pageSetup paperSize="9" scale="4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46"/>
  <sheetViews>
    <sheetView topLeftCell="A10" zoomScale="50" zoomScaleNormal="50" workbookViewId="0">
      <selection activeCell="O54" sqref="O54"/>
    </sheetView>
  </sheetViews>
  <sheetFormatPr defaultRowHeight="20.25"/>
  <cols>
    <col min="1" max="1" width="1.875" style="204" customWidth="1"/>
    <col min="2" max="2" width="4.875" style="205" customWidth="1"/>
    <col min="3" max="3" width="0" style="204" hidden="1" customWidth="1"/>
    <col min="4" max="4" width="28.625" style="204" customWidth="1"/>
    <col min="5" max="5" width="5.625" style="208" customWidth="1"/>
    <col min="6" max="6" width="9.625" style="204" customWidth="1"/>
    <col min="7" max="7" width="28.625" style="204" customWidth="1"/>
    <col min="8" max="8" width="5.625" style="208" customWidth="1"/>
    <col min="9" max="9" width="9.625" style="204" customWidth="1"/>
    <col min="10" max="10" width="28.625" style="204" customWidth="1"/>
    <col min="11" max="11" width="5.625" style="208" customWidth="1"/>
    <col min="12" max="12" width="9.625" style="204" customWidth="1"/>
    <col min="13" max="13" width="28.625" style="204" customWidth="1"/>
    <col min="14" max="14" width="5.625" style="208" customWidth="1"/>
    <col min="15" max="15" width="9.625" style="204" customWidth="1"/>
    <col min="16" max="16" width="28.625" style="204" customWidth="1"/>
    <col min="17" max="17" width="5.625" style="208" customWidth="1"/>
    <col min="18" max="18" width="9.625" style="204" customWidth="1"/>
    <col min="19" max="19" width="28.625" style="204" customWidth="1"/>
    <col min="20" max="20" width="5.625" style="208" customWidth="1"/>
    <col min="21" max="21" width="9.625" style="204" customWidth="1"/>
    <col min="22" max="22" width="12.125" style="18" customWidth="1"/>
    <col min="23" max="23" width="11.75" style="23" customWidth="1"/>
    <col min="24" max="24" width="11.25" style="24" customWidth="1"/>
    <col min="25" max="25" width="6.625" style="26" customWidth="1"/>
    <col min="26" max="26" width="6.625" style="204" customWidth="1"/>
    <col min="27" max="27" width="6" style="203" hidden="1" customWidth="1"/>
    <col min="28" max="28" width="5.5" style="207" hidden="1" customWidth="1"/>
    <col min="29" max="29" width="7.75" style="203" hidden="1" customWidth="1"/>
    <col min="30" max="30" width="8" style="203" hidden="1" customWidth="1"/>
    <col min="31" max="31" width="7.875" style="203" hidden="1" customWidth="1"/>
    <col min="32" max="32" width="7.5" style="203" hidden="1" customWidth="1"/>
    <col min="33" max="16384" width="9" style="204"/>
  </cols>
  <sheetData>
    <row r="1" spans="2:32" s="203" customFormat="1" ht="38.25">
      <c r="B1" s="1399" t="s">
        <v>706</v>
      </c>
      <c r="C1" s="1399"/>
      <c r="D1" s="1399"/>
      <c r="E1" s="1399"/>
      <c r="F1" s="1399"/>
      <c r="G1" s="1399"/>
      <c r="H1" s="1399"/>
      <c r="I1" s="1399"/>
      <c r="J1" s="1399"/>
      <c r="K1" s="1399"/>
      <c r="L1" s="1399"/>
      <c r="M1" s="1399"/>
      <c r="N1" s="1399"/>
      <c r="O1" s="1399"/>
      <c r="P1" s="1399"/>
      <c r="Q1" s="1399"/>
      <c r="R1" s="1399"/>
      <c r="S1" s="1399"/>
      <c r="T1" s="1399"/>
      <c r="U1" s="1399"/>
      <c r="V1" s="1399"/>
      <c r="W1" s="1399"/>
      <c r="X1" s="1399"/>
      <c r="Y1" s="1399"/>
      <c r="Z1" s="1170"/>
      <c r="AB1" s="207"/>
    </row>
    <row r="2" spans="2:32" s="203" customFormat="1" ht="13.5" customHeight="1">
      <c r="B2" s="1400"/>
      <c r="C2" s="1401"/>
      <c r="D2" s="1401"/>
      <c r="E2" s="1401"/>
      <c r="F2" s="1401"/>
      <c r="G2" s="1401"/>
      <c r="H2" s="1174"/>
      <c r="I2" s="1170"/>
      <c r="J2" s="1170"/>
      <c r="K2" s="1174"/>
      <c r="L2" s="1170"/>
      <c r="M2" s="1170"/>
      <c r="N2" s="1174"/>
      <c r="O2" s="1170"/>
      <c r="P2" s="1170"/>
      <c r="Q2" s="1174"/>
      <c r="R2" s="1170"/>
      <c r="S2" s="1170"/>
      <c r="T2" s="1174"/>
      <c r="U2" s="1170"/>
      <c r="V2" s="1173"/>
      <c r="W2" s="1171"/>
      <c r="X2" s="1172"/>
      <c r="Y2" s="1171"/>
      <c r="Z2" s="1170"/>
      <c r="AB2" s="207"/>
    </row>
    <row r="3" spans="2:32" s="203" customFormat="1" ht="32.25" customHeight="1" thickBot="1">
      <c r="B3" s="1169" t="s">
        <v>17</v>
      </c>
      <c r="C3" s="1227"/>
      <c r="D3" s="1167"/>
      <c r="E3" s="1167"/>
      <c r="F3" s="1167"/>
      <c r="G3" s="1167"/>
      <c r="H3" s="1167"/>
      <c r="I3" s="1167"/>
      <c r="J3" s="1167"/>
      <c r="K3" s="1167"/>
      <c r="L3" s="1167"/>
      <c r="M3" s="1167"/>
      <c r="N3" s="1167"/>
      <c r="O3" s="1167"/>
      <c r="P3" s="1167"/>
      <c r="Q3" s="1167"/>
      <c r="R3" s="1167"/>
      <c r="T3" s="1167"/>
      <c r="U3" s="1167"/>
      <c r="V3" s="1166"/>
      <c r="W3" s="1165"/>
      <c r="X3" s="1164"/>
      <c r="Y3" s="1163"/>
      <c r="Z3" s="1023"/>
      <c r="AB3" s="207"/>
    </row>
    <row r="4" spans="2:32" s="20" customFormat="1" ht="43.5">
      <c r="B4" s="1162" t="s">
        <v>0</v>
      </c>
      <c r="C4" s="1161" t="s">
        <v>1</v>
      </c>
      <c r="D4" s="1158" t="s">
        <v>622</v>
      </c>
      <c r="E4" s="1159" t="s">
        <v>16</v>
      </c>
      <c r="F4" s="1158"/>
      <c r="G4" s="1158" t="s">
        <v>669</v>
      </c>
      <c r="H4" s="1159" t="s">
        <v>16</v>
      </c>
      <c r="I4" s="1158"/>
      <c r="J4" s="1158" t="s">
        <v>620</v>
      </c>
      <c r="K4" s="1159" t="s">
        <v>16</v>
      </c>
      <c r="L4" s="1226"/>
      <c r="M4" s="1158" t="s">
        <v>620</v>
      </c>
      <c r="N4" s="1159" t="s">
        <v>16</v>
      </c>
      <c r="O4" s="1158"/>
      <c r="P4" s="1158" t="s">
        <v>620</v>
      </c>
      <c r="Q4" s="1159" t="s">
        <v>16</v>
      </c>
      <c r="R4" s="1158"/>
      <c r="S4" s="1160" t="s">
        <v>2</v>
      </c>
      <c r="T4" s="1159" t="s">
        <v>16</v>
      </c>
      <c r="U4" s="1158"/>
      <c r="V4" s="1157" t="s">
        <v>619</v>
      </c>
      <c r="W4" s="1157" t="s">
        <v>3</v>
      </c>
      <c r="X4" s="1156" t="s">
        <v>10</v>
      </c>
      <c r="Y4" s="1155" t="s">
        <v>11</v>
      </c>
      <c r="Z4" s="1154"/>
      <c r="AA4" s="1077"/>
      <c r="AB4" s="207"/>
      <c r="AC4" s="203"/>
      <c r="AD4" s="203"/>
      <c r="AE4" s="203"/>
      <c r="AF4" s="203"/>
    </row>
    <row r="5" spans="2:32" s="21" customFormat="1" ht="65.099999999999994" customHeight="1">
      <c r="B5" s="1248">
        <v>12</v>
      </c>
      <c r="C5" s="1409"/>
      <c r="D5" s="1091" t="str">
        <f>'12月菜單國華'!A21</f>
        <v>香Q米飯</v>
      </c>
      <c r="E5" s="1206" t="s">
        <v>12</v>
      </c>
      <c r="F5" s="1153" t="s">
        <v>13</v>
      </c>
      <c r="G5" s="1091" t="str">
        <f>'12月菜單國華'!A22</f>
        <v xml:space="preserve"> 生鮮卡拉魚(炸海)生鮮主菜水產  </v>
      </c>
      <c r="H5" s="1091" t="s">
        <v>76</v>
      </c>
      <c r="I5" s="1153" t="s">
        <v>13</v>
      </c>
      <c r="J5" s="1091" t="str">
        <f>'12月菜單國華'!A23</f>
        <v>木耳紅紅椰菜(海)</v>
      </c>
      <c r="K5" s="1206" t="s">
        <v>14</v>
      </c>
      <c r="L5" s="1153" t="s">
        <v>13</v>
      </c>
      <c r="M5" s="1091" t="str">
        <f>'12月菜單國華'!A24</f>
        <v xml:space="preserve">茄汁通心粉 </v>
      </c>
      <c r="N5" s="1206" t="s">
        <v>14</v>
      </c>
      <c r="O5" s="1153" t="s">
        <v>13</v>
      </c>
      <c r="P5" s="1091" t="str">
        <f>'12月菜單國華'!A25</f>
        <v>淺色蔬菜</v>
      </c>
      <c r="Q5" s="1206" t="s">
        <v>70</v>
      </c>
      <c r="R5" s="1153" t="s">
        <v>13</v>
      </c>
      <c r="S5" s="1091" t="str">
        <f>'12月菜單國華'!A26</f>
        <v>味噌海芽湯</v>
      </c>
      <c r="T5" s="1206" t="s">
        <v>14</v>
      </c>
      <c r="U5" s="1153" t="s">
        <v>13</v>
      </c>
      <c r="V5" s="1392" t="s">
        <v>617</v>
      </c>
      <c r="W5" s="1090" t="s">
        <v>4</v>
      </c>
      <c r="X5" s="1124" t="s">
        <v>47</v>
      </c>
      <c r="Y5" s="1223">
        <v>5.5</v>
      </c>
      <c r="Z5" s="203"/>
      <c r="AA5" s="203"/>
      <c r="AB5" s="207"/>
      <c r="AC5" s="203" t="s">
        <v>48</v>
      </c>
      <c r="AD5" s="203" t="s">
        <v>49</v>
      </c>
      <c r="AE5" s="203" t="s">
        <v>50</v>
      </c>
      <c r="AF5" s="203" t="s">
        <v>51</v>
      </c>
    </row>
    <row r="6" spans="2:32" ht="27.95" customHeight="1">
      <c r="B6" s="1241" t="s">
        <v>5</v>
      </c>
      <c r="C6" s="1409"/>
      <c r="D6" s="1043" t="s">
        <v>52</v>
      </c>
      <c r="E6" s="1043"/>
      <c r="F6" s="1043">
        <v>100</v>
      </c>
      <c r="G6" s="1045" t="s">
        <v>705</v>
      </c>
      <c r="H6" s="1045" t="s">
        <v>701</v>
      </c>
      <c r="I6" s="1045">
        <v>60</v>
      </c>
      <c r="J6" s="1066" t="s">
        <v>364</v>
      </c>
      <c r="K6" s="1065"/>
      <c r="L6" s="1278">
        <v>55</v>
      </c>
      <c r="M6" s="1181" t="s">
        <v>704</v>
      </c>
      <c r="N6" s="1179"/>
      <c r="O6" s="1181">
        <v>7</v>
      </c>
      <c r="P6" s="1043" t="s">
        <v>211</v>
      </c>
      <c r="Q6" s="1043"/>
      <c r="R6" s="1043">
        <v>100</v>
      </c>
      <c r="S6" s="1210" t="s">
        <v>703</v>
      </c>
      <c r="T6" s="1277"/>
      <c r="U6" s="1252">
        <v>1</v>
      </c>
      <c r="V6" s="1393"/>
      <c r="W6" s="1050" t="s">
        <v>629</v>
      </c>
      <c r="X6" s="1123" t="s">
        <v>54</v>
      </c>
      <c r="Y6" s="1222">
        <v>2.2999999999999998</v>
      </c>
      <c r="Z6" s="1023"/>
      <c r="AA6" s="1077" t="s">
        <v>55</v>
      </c>
      <c r="AB6" s="207">
        <v>6</v>
      </c>
      <c r="AC6" s="207">
        <f>AB6*2</f>
        <v>12</v>
      </c>
      <c r="AD6" s="207"/>
      <c r="AE6" s="207">
        <f>AB6*15</f>
        <v>90</v>
      </c>
      <c r="AF6" s="207">
        <f>AC6*4+AE6*4</f>
        <v>408</v>
      </c>
    </row>
    <row r="7" spans="2:32" ht="27.95" customHeight="1">
      <c r="B7" s="1241">
        <v>11</v>
      </c>
      <c r="C7" s="1409"/>
      <c r="D7" s="1043"/>
      <c r="E7" s="1043"/>
      <c r="F7" s="1043"/>
      <c r="G7" s="1043"/>
      <c r="H7" s="1043"/>
      <c r="I7" s="1043"/>
      <c r="J7" s="1181" t="s">
        <v>702</v>
      </c>
      <c r="K7" s="1122" t="s">
        <v>701</v>
      </c>
      <c r="L7" s="1045">
        <v>10</v>
      </c>
      <c r="M7" s="1181" t="s">
        <v>609</v>
      </c>
      <c r="N7" s="1179"/>
      <c r="O7" s="1181">
        <v>10</v>
      </c>
      <c r="P7" s="1043"/>
      <c r="Q7" s="1043"/>
      <c r="R7" s="1043"/>
      <c r="S7" s="1254" t="s">
        <v>194</v>
      </c>
      <c r="T7" s="1253"/>
      <c r="U7" s="1252">
        <v>0.1</v>
      </c>
      <c r="V7" s="1393"/>
      <c r="W7" s="1041" t="s">
        <v>6</v>
      </c>
      <c r="X7" s="1119" t="s">
        <v>57</v>
      </c>
      <c r="Y7" s="1202">
        <v>1.9</v>
      </c>
      <c r="Z7" s="203"/>
      <c r="AA7" s="1072" t="s">
        <v>58</v>
      </c>
      <c r="AB7" s="207">
        <v>2</v>
      </c>
      <c r="AC7" s="1071">
        <f>AB7*7</f>
        <v>14</v>
      </c>
      <c r="AD7" s="207">
        <f>AB7*5</f>
        <v>10</v>
      </c>
      <c r="AE7" s="207" t="s">
        <v>59</v>
      </c>
      <c r="AF7" s="1070">
        <f>AC7*4+AD7*9</f>
        <v>146</v>
      </c>
    </row>
    <row r="8" spans="2:32" ht="27.95" customHeight="1">
      <c r="B8" s="1241" t="s">
        <v>7</v>
      </c>
      <c r="C8" s="1409"/>
      <c r="D8" s="1043"/>
      <c r="E8" s="1043"/>
      <c r="F8" s="1043"/>
      <c r="G8" s="1043"/>
      <c r="H8" s="1043"/>
      <c r="I8" s="1043"/>
      <c r="J8" s="1043" t="s">
        <v>606</v>
      </c>
      <c r="K8" s="1044"/>
      <c r="L8" s="1043">
        <v>5</v>
      </c>
      <c r="M8" s="1181" t="s">
        <v>606</v>
      </c>
      <c r="N8" s="1180"/>
      <c r="O8" s="1181">
        <v>5</v>
      </c>
      <c r="P8" s="1043"/>
      <c r="Q8" s="1044"/>
      <c r="R8" s="1043"/>
      <c r="S8" s="1053" t="s">
        <v>262</v>
      </c>
      <c r="T8" s="1266"/>
      <c r="U8" s="1276">
        <v>5</v>
      </c>
      <c r="V8" s="1393"/>
      <c r="W8" s="1050" t="s">
        <v>637</v>
      </c>
      <c r="X8" s="1119" t="s">
        <v>60</v>
      </c>
      <c r="Y8" s="1202">
        <v>2.5</v>
      </c>
      <c r="Z8" s="1023"/>
      <c r="AA8" s="203" t="s">
        <v>61</v>
      </c>
      <c r="AB8" s="207">
        <v>1.5</v>
      </c>
      <c r="AC8" s="207">
        <f>AB8*1</f>
        <v>1.5</v>
      </c>
      <c r="AD8" s="207" t="s">
        <v>59</v>
      </c>
      <c r="AE8" s="207">
        <f>AB8*5</f>
        <v>7.5</v>
      </c>
      <c r="AF8" s="207">
        <f>AC8*4+AE8*4</f>
        <v>36</v>
      </c>
    </row>
    <row r="9" spans="2:32" ht="27.95" customHeight="1">
      <c r="B9" s="1408" t="s">
        <v>62</v>
      </c>
      <c r="C9" s="1409"/>
      <c r="D9" s="1043"/>
      <c r="E9" s="1043"/>
      <c r="F9" s="1043"/>
      <c r="G9" s="1043"/>
      <c r="H9" s="1055"/>
      <c r="I9" s="1043"/>
      <c r="J9" s="1045" t="s">
        <v>603</v>
      </c>
      <c r="K9" s="1192"/>
      <c r="L9" s="1045">
        <v>5</v>
      </c>
      <c r="M9" s="1045" t="s">
        <v>700</v>
      </c>
      <c r="N9" s="1192"/>
      <c r="O9" s="1045">
        <v>10</v>
      </c>
      <c r="P9" s="1059"/>
      <c r="Q9" s="1059"/>
      <c r="R9" s="1074"/>
      <c r="S9" s="1273"/>
      <c r="T9" s="1275"/>
      <c r="U9" s="1274"/>
      <c r="V9" s="1393"/>
      <c r="W9" s="1041" t="s">
        <v>8</v>
      </c>
      <c r="X9" s="1119" t="s">
        <v>63</v>
      </c>
      <c r="Y9" s="1202">
        <v>0</v>
      </c>
      <c r="Z9" s="203"/>
      <c r="AA9" s="203" t="s">
        <v>64</v>
      </c>
      <c r="AB9" s="207">
        <v>2.5</v>
      </c>
      <c r="AC9" s="207"/>
      <c r="AD9" s="207">
        <f>AB9*5</f>
        <v>12.5</v>
      </c>
      <c r="AE9" s="207" t="s">
        <v>59</v>
      </c>
      <c r="AF9" s="207">
        <f>AD9*9</f>
        <v>112.5</v>
      </c>
    </row>
    <row r="10" spans="2:32" ht="27.95" customHeight="1">
      <c r="B10" s="1408"/>
      <c r="C10" s="1409"/>
      <c r="D10" s="1203"/>
      <c r="E10" s="1203"/>
      <c r="F10" s="1203"/>
      <c r="G10" s="1181"/>
      <c r="H10" s="1180"/>
      <c r="I10" s="1179"/>
      <c r="J10" s="1113"/>
      <c r="K10" s="1114"/>
      <c r="L10" s="1113"/>
      <c r="M10" s="1045"/>
      <c r="N10" s="1192"/>
      <c r="O10" s="1045"/>
      <c r="P10" s="1059"/>
      <c r="Q10" s="1059"/>
      <c r="R10" s="1074"/>
      <c r="S10" s="1273"/>
      <c r="T10" s="1114"/>
      <c r="U10" s="1272"/>
      <c r="V10" s="1393"/>
      <c r="W10" s="1050" t="s">
        <v>699</v>
      </c>
      <c r="X10" s="1118" t="s">
        <v>65</v>
      </c>
      <c r="Y10" s="1213">
        <v>0</v>
      </c>
      <c r="Z10" s="1023"/>
      <c r="AA10" s="203" t="s">
        <v>66</v>
      </c>
      <c r="AE10" s="203">
        <f>AB10*15</f>
        <v>0</v>
      </c>
    </row>
    <row r="11" spans="2:32" ht="27.95" customHeight="1">
      <c r="B11" s="1048" t="s">
        <v>67</v>
      </c>
      <c r="C11" s="1255"/>
      <c r="D11" s="1203"/>
      <c r="E11" s="1114"/>
      <c r="F11" s="1203"/>
      <c r="G11" s="1113"/>
      <c r="H11" s="1114"/>
      <c r="I11" s="1113"/>
      <c r="J11" s="1113"/>
      <c r="K11" s="1114"/>
      <c r="L11" s="1113"/>
      <c r="M11" s="1107"/>
      <c r="N11" s="1148"/>
      <c r="O11" s="1107"/>
      <c r="P11" s="1059"/>
      <c r="Q11" s="1267"/>
      <c r="R11" s="1074"/>
      <c r="S11" s="1113"/>
      <c r="T11" s="1114"/>
      <c r="U11" s="1113"/>
      <c r="V11" s="1393"/>
      <c r="W11" s="1041" t="s">
        <v>9</v>
      </c>
      <c r="X11" s="1111"/>
      <c r="Y11" s="1202"/>
      <c r="Z11" s="203"/>
      <c r="AC11" s="203">
        <f>SUM(AC6:AC10)</f>
        <v>27.5</v>
      </c>
      <c r="AD11" s="203">
        <f>SUM(AD6:AD10)</f>
        <v>22.5</v>
      </c>
      <c r="AE11" s="203">
        <f>SUM(AE6:AE10)</f>
        <v>97.5</v>
      </c>
      <c r="AF11" s="203">
        <f>AC11*4+AD11*9+AE11*4</f>
        <v>702.5</v>
      </c>
    </row>
    <row r="12" spans="2:32" ht="27.95" customHeight="1">
      <c r="B12" s="1251"/>
      <c r="C12" s="1250"/>
      <c r="D12" s="1145"/>
      <c r="E12" s="1145"/>
      <c r="F12" s="1144"/>
      <c r="G12" s="1144"/>
      <c r="H12" s="1145"/>
      <c r="I12" s="1144"/>
      <c r="J12" s="1144"/>
      <c r="K12" s="1145"/>
      <c r="L12" s="1144"/>
      <c r="M12" s="1107"/>
      <c r="N12" s="1148"/>
      <c r="O12" s="1107"/>
      <c r="P12" s="1271"/>
      <c r="Q12" s="1150"/>
      <c r="R12" s="1270"/>
      <c r="S12" s="1144"/>
      <c r="T12" s="1145"/>
      <c r="U12" s="1144"/>
      <c r="V12" s="1394"/>
      <c r="W12" s="1050" t="s">
        <v>698</v>
      </c>
      <c r="X12" s="1207"/>
      <c r="Y12" s="1213"/>
      <c r="Z12" s="1023"/>
      <c r="AC12" s="1022">
        <f>AC11*4/AF11</f>
        <v>0.15658362989323843</v>
      </c>
      <c r="AD12" s="1022">
        <f>AD11*9/AF11</f>
        <v>0.28825622775800713</v>
      </c>
      <c r="AE12" s="1022">
        <f>AE11*4/AF11</f>
        <v>0.55516014234875444</v>
      </c>
    </row>
    <row r="13" spans="2:32" s="21" customFormat="1" ht="27.95" customHeight="1">
      <c r="B13" s="1248">
        <v>12</v>
      </c>
      <c r="C13" s="1409"/>
      <c r="D13" s="1091" t="str">
        <f>'12月菜單國華'!E21</f>
        <v>地瓜糙米飯</v>
      </c>
      <c r="E13" s="1206" t="s">
        <v>12</v>
      </c>
      <c r="F13" s="1206"/>
      <c r="G13" s="1091" t="str">
        <f>'12月菜單國華'!E22</f>
        <v xml:space="preserve">  和風棒腿    </v>
      </c>
      <c r="H13" s="1206" t="s">
        <v>633</v>
      </c>
      <c r="I13" s="1206"/>
      <c r="J13" s="1091" t="str">
        <f>'12月菜單國華'!E23</f>
        <v>瓜仔肉醬(醃)+黃金脆薯(炸)</v>
      </c>
      <c r="K13" s="1206" t="s">
        <v>14</v>
      </c>
      <c r="L13" s="1206"/>
      <c r="M13" s="1091" t="str">
        <f>'12月菜單國華'!E24</f>
        <v xml:space="preserve"> 柴魚豬肉燒 </v>
      </c>
      <c r="N13" s="1206" t="s">
        <v>14</v>
      </c>
      <c r="O13" s="1206"/>
      <c r="P13" s="1091" t="str">
        <f>'12月菜單國華'!E25</f>
        <v>有機淺色蔬菜</v>
      </c>
      <c r="Q13" s="1206" t="s">
        <v>70</v>
      </c>
      <c r="R13" s="1206"/>
      <c r="S13" s="1091" t="str">
        <f>'12月菜單國華'!E26</f>
        <v>三絲湯</v>
      </c>
      <c r="T13" s="1206" t="s">
        <v>14</v>
      </c>
      <c r="U13" s="1206"/>
      <c r="V13" s="1392" t="s">
        <v>617</v>
      </c>
      <c r="W13" s="1090" t="s">
        <v>4</v>
      </c>
      <c r="X13" s="1124" t="s">
        <v>47</v>
      </c>
      <c r="Y13" s="1205">
        <v>5</v>
      </c>
      <c r="Z13" s="203"/>
      <c r="AA13" s="203"/>
      <c r="AB13" s="207"/>
      <c r="AC13" s="203" t="s">
        <v>48</v>
      </c>
      <c r="AD13" s="203" t="s">
        <v>49</v>
      </c>
      <c r="AE13" s="203" t="s">
        <v>50</v>
      </c>
      <c r="AF13" s="203" t="s">
        <v>51</v>
      </c>
    </row>
    <row r="14" spans="2:32" ht="27.95" customHeight="1">
      <c r="B14" s="1241" t="s">
        <v>5</v>
      </c>
      <c r="C14" s="1409"/>
      <c r="D14" s="1043" t="s">
        <v>52</v>
      </c>
      <c r="E14" s="1043"/>
      <c r="F14" s="1043">
        <v>70</v>
      </c>
      <c r="G14" s="1045" t="s">
        <v>697</v>
      </c>
      <c r="H14" s="1045"/>
      <c r="I14" s="1045">
        <v>60</v>
      </c>
      <c r="J14" s="1208" t="s">
        <v>604</v>
      </c>
      <c r="K14" s="1055"/>
      <c r="L14" s="1122">
        <v>35</v>
      </c>
      <c r="M14" s="1043" t="s">
        <v>90</v>
      </c>
      <c r="N14" s="1043"/>
      <c r="O14" s="1043">
        <v>50</v>
      </c>
      <c r="P14" s="1043" t="s">
        <v>483</v>
      </c>
      <c r="Q14" s="1269"/>
      <c r="R14" s="1074">
        <v>100</v>
      </c>
      <c r="S14" s="1268" t="s">
        <v>696</v>
      </c>
      <c r="T14" s="1043"/>
      <c r="U14" s="1043">
        <v>30</v>
      </c>
      <c r="V14" s="1393"/>
      <c r="W14" s="1050" t="s">
        <v>674</v>
      </c>
      <c r="X14" s="1123" t="s">
        <v>54</v>
      </c>
      <c r="Y14" s="1202">
        <v>2.5</v>
      </c>
      <c r="Z14" s="1023"/>
      <c r="AA14" s="1077" t="s">
        <v>55</v>
      </c>
      <c r="AB14" s="207">
        <v>6.2</v>
      </c>
      <c r="AC14" s="207">
        <f>AB14*2</f>
        <v>12.4</v>
      </c>
      <c r="AD14" s="207"/>
      <c r="AE14" s="207">
        <f>AB14*15</f>
        <v>93</v>
      </c>
      <c r="AF14" s="207">
        <f>AC14*4+AE14*4</f>
        <v>421.6</v>
      </c>
    </row>
    <row r="15" spans="2:32" ht="27.95" customHeight="1">
      <c r="B15" s="1241">
        <v>12</v>
      </c>
      <c r="C15" s="1409"/>
      <c r="D15" s="1043" t="s">
        <v>640</v>
      </c>
      <c r="E15" s="1043"/>
      <c r="F15" s="1043">
        <v>20</v>
      </c>
      <c r="G15" s="1043"/>
      <c r="H15" s="1043"/>
      <c r="I15" s="1043"/>
      <c r="J15" s="1045" t="s">
        <v>695</v>
      </c>
      <c r="K15" s="1122" t="s">
        <v>253</v>
      </c>
      <c r="L15" s="1122">
        <v>20</v>
      </c>
      <c r="M15" s="1043" t="s">
        <v>608</v>
      </c>
      <c r="N15" s="1043"/>
      <c r="O15" s="1043">
        <v>5</v>
      </c>
      <c r="P15" s="1043"/>
      <c r="Q15" s="1043"/>
      <c r="R15" s="1043"/>
      <c r="S15" s="1136" t="s">
        <v>606</v>
      </c>
      <c r="T15" s="1136"/>
      <c r="U15" s="1136">
        <v>3</v>
      </c>
      <c r="V15" s="1393"/>
      <c r="W15" s="1041" t="s">
        <v>6</v>
      </c>
      <c r="X15" s="1119" t="s">
        <v>57</v>
      </c>
      <c r="Y15" s="1202">
        <v>2</v>
      </c>
      <c r="Z15" s="203"/>
      <c r="AA15" s="1072" t="s">
        <v>58</v>
      </c>
      <c r="AB15" s="207">
        <v>2</v>
      </c>
      <c r="AC15" s="1071">
        <f>AB15*7</f>
        <v>14</v>
      </c>
      <c r="AD15" s="207">
        <f>AB15*5</f>
        <v>10</v>
      </c>
      <c r="AE15" s="207" t="s">
        <v>59</v>
      </c>
      <c r="AF15" s="1070">
        <f>AC15*4+AD15*9</f>
        <v>146</v>
      </c>
    </row>
    <row r="16" spans="2:32" ht="27.95" customHeight="1">
      <c r="B16" s="1241" t="s">
        <v>7</v>
      </c>
      <c r="C16" s="1409"/>
      <c r="D16" s="1043" t="s">
        <v>184</v>
      </c>
      <c r="E16" s="1043"/>
      <c r="F16" s="1043">
        <v>23</v>
      </c>
      <c r="G16" s="1045"/>
      <c r="H16" s="1045"/>
      <c r="I16" s="1045"/>
      <c r="J16" s="1053" t="s">
        <v>609</v>
      </c>
      <c r="K16" s="1267"/>
      <c r="L16" s="1058">
        <v>10</v>
      </c>
      <c r="M16" s="1045" t="s">
        <v>606</v>
      </c>
      <c r="N16" s="1045"/>
      <c r="O16" s="1045">
        <v>5</v>
      </c>
      <c r="P16" s="1043"/>
      <c r="Q16" s="1043"/>
      <c r="R16" s="1043"/>
      <c r="S16" s="1136" t="s">
        <v>657</v>
      </c>
      <c r="T16" s="1136"/>
      <c r="U16" s="1136">
        <v>2</v>
      </c>
      <c r="V16" s="1393"/>
      <c r="W16" s="1050" t="s">
        <v>627</v>
      </c>
      <c r="X16" s="1119" t="s">
        <v>60</v>
      </c>
      <c r="Y16" s="1202">
        <v>2.2999999999999998</v>
      </c>
      <c r="Z16" s="1023"/>
      <c r="AA16" s="203" t="s">
        <v>61</v>
      </c>
      <c r="AB16" s="207">
        <v>1.7</v>
      </c>
      <c r="AC16" s="207">
        <f>AB16*1</f>
        <v>1.7</v>
      </c>
      <c r="AD16" s="207" t="s">
        <v>59</v>
      </c>
      <c r="AE16" s="207">
        <f>AB16*5</f>
        <v>8.5</v>
      </c>
      <c r="AF16" s="207">
        <f>AC16*4+AE16*4</f>
        <v>40.799999999999997</v>
      </c>
    </row>
    <row r="17" spans="2:32" ht="27.95" customHeight="1">
      <c r="B17" s="1408" t="s">
        <v>69</v>
      </c>
      <c r="C17" s="1409"/>
      <c r="D17" s="1044"/>
      <c r="E17" s="1044"/>
      <c r="F17" s="1043"/>
      <c r="G17" s="1121"/>
      <c r="H17" s="1121"/>
      <c r="I17" s="1121"/>
      <c r="J17" s="1115"/>
      <c r="K17" s="1266"/>
      <c r="L17" s="169"/>
      <c r="M17" s="1045" t="s">
        <v>694</v>
      </c>
      <c r="N17" s="1192"/>
      <c r="O17" s="1045">
        <v>0.05</v>
      </c>
      <c r="P17" s="1043"/>
      <c r="Q17" s="1044"/>
      <c r="R17" s="1043"/>
      <c r="S17" s="1136"/>
      <c r="T17" s="1136"/>
      <c r="U17" s="1136"/>
      <c r="V17" s="1393"/>
      <c r="W17" s="1041" t="s">
        <v>8</v>
      </c>
      <c r="X17" s="1119" t="s">
        <v>63</v>
      </c>
      <c r="Y17" s="1202">
        <v>0</v>
      </c>
      <c r="Z17" s="203"/>
      <c r="AA17" s="203" t="s">
        <v>64</v>
      </c>
      <c r="AB17" s="207">
        <v>2.5</v>
      </c>
      <c r="AC17" s="207"/>
      <c r="AD17" s="207">
        <f>AB17*5</f>
        <v>12.5</v>
      </c>
      <c r="AE17" s="207" t="s">
        <v>59</v>
      </c>
      <c r="AF17" s="207">
        <f>AD17*9</f>
        <v>112.5</v>
      </c>
    </row>
    <row r="18" spans="2:32" ht="27.95" customHeight="1">
      <c r="B18" s="1408"/>
      <c r="C18" s="1409"/>
      <c r="D18" s="1044"/>
      <c r="E18" s="1044"/>
      <c r="F18" s="1043"/>
      <c r="G18" s="1261"/>
      <c r="H18" s="1262"/>
      <c r="I18" s="1261"/>
      <c r="J18" s="1045" t="s">
        <v>693</v>
      </c>
      <c r="K18" s="1045" t="s">
        <v>76</v>
      </c>
      <c r="L18" s="1045">
        <v>40</v>
      </c>
      <c r="M18" s="1265" t="s">
        <v>603</v>
      </c>
      <c r="N18" s="1264"/>
      <c r="O18" s="1263">
        <v>5</v>
      </c>
      <c r="P18" s="1045"/>
      <c r="Q18" s="1055"/>
      <c r="R18" s="1122"/>
      <c r="S18" s="1136"/>
      <c r="T18" s="1136"/>
      <c r="U18" s="1136"/>
      <c r="V18" s="1393"/>
      <c r="W18" s="1050" t="s">
        <v>692</v>
      </c>
      <c r="X18" s="1118" t="s">
        <v>65</v>
      </c>
      <c r="Y18" s="1213">
        <v>0</v>
      </c>
      <c r="Z18" s="1023"/>
      <c r="AA18" s="203" t="s">
        <v>66</v>
      </c>
      <c r="AB18" s="207">
        <v>1</v>
      </c>
      <c r="AE18" s="203">
        <f>AB18*15</f>
        <v>15</v>
      </c>
    </row>
    <row r="19" spans="2:32" ht="27.95" customHeight="1">
      <c r="B19" s="1048" t="s">
        <v>67</v>
      </c>
      <c r="C19" s="1255"/>
      <c r="D19" s="1114"/>
      <c r="E19" s="1114"/>
      <c r="F19" s="1113"/>
      <c r="G19" s="1261"/>
      <c r="H19" s="1262"/>
      <c r="I19" s="1261"/>
      <c r="J19" s="1113"/>
      <c r="K19" s="1114"/>
      <c r="L19" s="1113"/>
      <c r="M19" s="1045" t="s">
        <v>194</v>
      </c>
      <c r="N19" s="1045"/>
      <c r="O19" s="1045">
        <v>0.05</v>
      </c>
      <c r="P19" s="1043"/>
      <c r="Q19" s="1043"/>
      <c r="R19" s="1043"/>
      <c r="S19" s="1136"/>
      <c r="T19" s="1136"/>
      <c r="U19" s="1136"/>
      <c r="V19" s="1393"/>
      <c r="W19" s="1041" t="s">
        <v>9</v>
      </c>
      <c r="X19" s="1111"/>
      <c r="Y19" s="1202"/>
      <c r="Z19" s="203"/>
      <c r="AC19" s="203">
        <f>SUM(AC14:AC18)</f>
        <v>28.099999999999998</v>
      </c>
      <c r="AD19" s="203">
        <f>SUM(AD14:AD18)</f>
        <v>22.5</v>
      </c>
      <c r="AE19" s="203">
        <f>SUM(AE14:AE18)</f>
        <v>116.5</v>
      </c>
      <c r="AF19" s="203">
        <f>AC19*4+AD19*9+AE19*4</f>
        <v>780.9</v>
      </c>
    </row>
    <row r="20" spans="2:32" ht="27.95" customHeight="1">
      <c r="B20" s="1251"/>
      <c r="C20" s="1250"/>
      <c r="D20" s="1145"/>
      <c r="E20" s="1145"/>
      <c r="F20" s="1144"/>
      <c r="G20" s="1138"/>
      <c r="H20" s="1138"/>
      <c r="I20" s="1138"/>
      <c r="J20" s="1144"/>
      <c r="K20" s="1145"/>
      <c r="L20" s="1144"/>
      <c r="M20" s="1107"/>
      <c r="N20" s="1107"/>
      <c r="O20" s="1107"/>
      <c r="P20" s="1135"/>
      <c r="Q20" s="1135"/>
      <c r="R20" s="1135"/>
      <c r="S20" s="1146"/>
      <c r="T20" s="1145"/>
      <c r="U20" s="1144"/>
      <c r="V20" s="1394"/>
      <c r="W20" s="1050" t="s">
        <v>691</v>
      </c>
      <c r="X20" s="1103"/>
      <c r="Y20" s="1213"/>
      <c r="Z20" s="1023"/>
      <c r="AC20" s="1022">
        <f>AC19*4/AF19</f>
        <v>0.14393648354462799</v>
      </c>
      <c r="AD20" s="1022">
        <f>AD19*9/AF19</f>
        <v>0.25931617364579335</v>
      </c>
      <c r="AE20" s="1022">
        <f>AE19*4/AF19</f>
        <v>0.59674734280957875</v>
      </c>
    </row>
    <row r="21" spans="2:32" s="21" customFormat="1" ht="27.95" customHeight="1">
      <c r="B21" s="1260">
        <v>12</v>
      </c>
      <c r="C21" s="1409"/>
      <c r="D21" s="1091" t="str">
        <f>'12月菜單國華'!I21</f>
        <v>香Q米飯</v>
      </c>
      <c r="E21" s="1206" t="s">
        <v>12</v>
      </c>
      <c r="F21" s="1206"/>
      <c r="G21" s="1091" t="str">
        <f>'12月菜單國華'!I22</f>
        <v>麻油菇香燉雞</v>
      </c>
      <c r="H21" s="1091" t="s">
        <v>14</v>
      </c>
      <c r="I21" s="1206"/>
      <c r="J21" s="1091" t="str">
        <f>'12月菜單國華'!I23</f>
        <v xml:space="preserve">  美味回鍋肉(豆)</v>
      </c>
      <c r="K21" s="1206" t="s">
        <v>14</v>
      </c>
      <c r="L21" s="1206"/>
      <c r="M21" s="1091" t="str">
        <f>'12月菜單國華'!I24</f>
        <v>柴魚魷魚丸(海加)</v>
      </c>
      <c r="N21" s="1091" t="s">
        <v>633</v>
      </c>
      <c r="O21" s="1206"/>
      <c r="P21" s="1091" t="str">
        <f>'12月菜單國華'!I25</f>
        <v>深色蔬菜</v>
      </c>
      <c r="Q21" s="1206" t="s">
        <v>70</v>
      </c>
      <c r="R21" s="1206"/>
      <c r="S21" s="1091" t="str">
        <f>'12月菜單國華'!I26</f>
        <v>白玉海根湯</v>
      </c>
      <c r="T21" s="1206" t="s">
        <v>14</v>
      </c>
      <c r="U21" s="1206"/>
      <c r="V21" s="1392" t="s">
        <v>617</v>
      </c>
      <c r="W21" s="1090" t="s">
        <v>4</v>
      </c>
      <c r="X21" s="1124" t="s">
        <v>47</v>
      </c>
      <c r="Y21" s="1205">
        <v>5.3</v>
      </c>
      <c r="Z21" s="203"/>
      <c r="AA21" s="203"/>
      <c r="AB21" s="207"/>
      <c r="AC21" s="203" t="s">
        <v>48</v>
      </c>
      <c r="AD21" s="203" t="s">
        <v>49</v>
      </c>
      <c r="AE21" s="203" t="s">
        <v>50</v>
      </c>
      <c r="AF21" s="203" t="s">
        <v>51</v>
      </c>
    </row>
    <row r="22" spans="2:32" s="22" customFormat="1" ht="27.75" customHeight="1">
      <c r="B22" s="1259" t="s">
        <v>5</v>
      </c>
      <c r="C22" s="1409"/>
      <c r="D22" s="1043" t="s">
        <v>52</v>
      </c>
      <c r="E22" s="1043"/>
      <c r="F22" s="1043">
        <v>100</v>
      </c>
      <c r="G22" s="1179" t="s">
        <v>690</v>
      </c>
      <c r="H22" s="1179"/>
      <c r="I22" s="1179">
        <v>50</v>
      </c>
      <c r="J22" s="1043" t="s">
        <v>689</v>
      </c>
      <c r="K22" s="1043" t="s">
        <v>248</v>
      </c>
      <c r="L22" s="1043">
        <v>40</v>
      </c>
      <c r="M22" s="1043" t="s">
        <v>344</v>
      </c>
      <c r="N22" s="1122" t="s">
        <v>261</v>
      </c>
      <c r="O22" s="1043">
        <v>30</v>
      </c>
      <c r="P22" s="1043" t="s">
        <v>210</v>
      </c>
      <c r="Q22" s="1043"/>
      <c r="R22" s="1043">
        <v>100</v>
      </c>
      <c r="S22" s="1203" t="s">
        <v>602</v>
      </c>
      <c r="T22" s="1203"/>
      <c r="U22" s="1203">
        <v>30</v>
      </c>
      <c r="V22" s="1393"/>
      <c r="W22" s="1050" t="s">
        <v>688</v>
      </c>
      <c r="X22" s="1123" t="s">
        <v>54</v>
      </c>
      <c r="Y22" s="1202">
        <v>2.5</v>
      </c>
      <c r="Z22" s="1129"/>
      <c r="AA22" s="1077" t="s">
        <v>55</v>
      </c>
      <c r="AB22" s="207">
        <v>6.2</v>
      </c>
      <c r="AC22" s="207">
        <f>AB22*2</f>
        <v>12.4</v>
      </c>
      <c r="AD22" s="207"/>
      <c r="AE22" s="207">
        <f>AB22*15</f>
        <v>93</v>
      </c>
      <c r="AF22" s="207">
        <f>AC22*4+AE22*4</f>
        <v>421.6</v>
      </c>
    </row>
    <row r="23" spans="2:32" s="22" customFormat="1" ht="27.95" customHeight="1">
      <c r="B23" s="1259">
        <v>13</v>
      </c>
      <c r="C23" s="1409"/>
      <c r="D23" s="1043"/>
      <c r="E23" s="1043"/>
      <c r="F23" s="1053"/>
      <c r="G23" s="1179" t="s">
        <v>149</v>
      </c>
      <c r="H23" s="1179"/>
      <c r="I23" s="1179">
        <v>20</v>
      </c>
      <c r="J23" s="1043" t="s">
        <v>608</v>
      </c>
      <c r="K23" s="1044"/>
      <c r="L23" s="1043">
        <v>10</v>
      </c>
      <c r="M23" s="1043" t="s">
        <v>194</v>
      </c>
      <c r="N23" s="1055"/>
      <c r="O23" s="1043">
        <v>0.01</v>
      </c>
      <c r="P23" s="1043"/>
      <c r="Q23" s="1043"/>
      <c r="R23" s="1043"/>
      <c r="S23" s="1203" t="s">
        <v>676</v>
      </c>
      <c r="T23" s="1203"/>
      <c r="U23" s="1203">
        <v>5</v>
      </c>
      <c r="V23" s="1393"/>
      <c r="W23" s="1041" t="s">
        <v>6</v>
      </c>
      <c r="X23" s="1119" t="s">
        <v>57</v>
      </c>
      <c r="Y23" s="1202">
        <v>1.8</v>
      </c>
      <c r="Z23" s="327"/>
      <c r="AA23" s="1072" t="s">
        <v>58</v>
      </c>
      <c r="AB23" s="207">
        <v>2.1</v>
      </c>
      <c r="AC23" s="1071">
        <f>AB23*7</f>
        <v>14.700000000000001</v>
      </c>
      <c r="AD23" s="207">
        <f>AB23*5</f>
        <v>10.5</v>
      </c>
      <c r="AE23" s="207" t="s">
        <v>59</v>
      </c>
      <c r="AF23" s="1070">
        <f>AC23*4+AD23*9</f>
        <v>153.30000000000001</v>
      </c>
    </row>
    <row r="24" spans="2:32" s="22" customFormat="1" ht="27.95" customHeight="1">
      <c r="B24" s="1259" t="s">
        <v>7</v>
      </c>
      <c r="C24" s="1409"/>
      <c r="D24" s="1043"/>
      <c r="E24" s="1044"/>
      <c r="F24" s="1053"/>
      <c r="G24" s="1051" t="s">
        <v>187</v>
      </c>
      <c r="H24" s="1052"/>
      <c r="I24" s="1051">
        <v>10</v>
      </c>
      <c r="J24" s="1043" t="s">
        <v>609</v>
      </c>
      <c r="K24" s="1055"/>
      <c r="L24" s="1043">
        <v>15</v>
      </c>
      <c r="M24" s="1043" t="s">
        <v>687</v>
      </c>
      <c r="N24" s="1044"/>
      <c r="O24" s="1043"/>
      <c r="P24" s="1122"/>
      <c r="Q24" s="1122"/>
      <c r="R24" s="1122"/>
      <c r="S24" s="1203"/>
      <c r="T24" s="1203"/>
      <c r="U24" s="1203"/>
      <c r="V24" s="1393"/>
      <c r="W24" s="1050" t="s">
        <v>637</v>
      </c>
      <c r="X24" s="1119" t="s">
        <v>60</v>
      </c>
      <c r="Y24" s="1202">
        <v>2.2999999999999998</v>
      </c>
      <c r="Z24" s="1129"/>
      <c r="AA24" s="203" t="s">
        <v>61</v>
      </c>
      <c r="AB24" s="207">
        <v>1.6</v>
      </c>
      <c r="AC24" s="207">
        <f>AB24*1</f>
        <v>1.6</v>
      </c>
      <c r="AD24" s="207" t="s">
        <v>59</v>
      </c>
      <c r="AE24" s="207">
        <f>AB24*5</f>
        <v>8</v>
      </c>
      <c r="AF24" s="207">
        <f>AC24*4+AE24*4</f>
        <v>38.4</v>
      </c>
    </row>
    <row r="25" spans="2:32" s="22" customFormat="1" ht="27.95" customHeight="1">
      <c r="B25" s="1411" t="s">
        <v>72</v>
      </c>
      <c r="C25" s="1409"/>
      <c r="D25" s="1043"/>
      <c r="E25" s="1044"/>
      <c r="F25" s="1053"/>
      <c r="G25" s="1043"/>
      <c r="H25" s="1055"/>
      <c r="I25" s="1043"/>
      <c r="J25" s="1043" t="s">
        <v>606</v>
      </c>
      <c r="K25" s="1055"/>
      <c r="L25" s="1043">
        <v>10</v>
      </c>
      <c r="M25" s="1045"/>
      <c r="N25" s="1044"/>
      <c r="O25" s="1043"/>
      <c r="P25" s="1122"/>
      <c r="Q25" s="1122"/>
      <c r="R25" s="1122"/>
      <c r="S25" s="1122"/>
      <c r="T25" s="1122"/>
      <c r="U25" s="1122"/>
      <c r="V25" s="1393"/>
      <c r="W25" s="1041" t="s">
        <v>8</v>
      </c>
      <c r="X25" s="1119" t="s">
        <v>63</v>
      </c>
      <c r="Y25" s="1202">
        <f>AB26</f>
        <v>0</v>
      </c>
      <c r="Z25" s="327"/>
      <c r="AA25" s="203" t="s">
        <v>64</v>
      </c>
      <c r="AB25" s="207">
        <v>2.5</v>
      </c>
      <c r="AC25" s="207"/>
      <c r="AD25" s="207">
        <f>AB25*5</f>
        <v>12.5</v>
      </c>
      <c r="AE25" s="207" t="s">
        <v>59</v>
      </c>
      <c r="AF25" s="207">
        <f>AD25*9</f>
        <v>112.5</v>
      </c>
    </row>
    <row r="26" spans="2:32" s="22" customFormat="1" ht="27.95" customHeight="1">
      <c r="B26" s="1411"/>
      <c r="C26" s="1409"/>
      <c r="D26" s="1043"/>
      <c r="E26" s="1044"/>
      <c r="F26" s="1053"/>
      <c r="G26" s="1043"/>
      <c r="H26" s="1055"/>
      <c r="I26" s="1043"/>
      <c r="J26" s="1046"/>
      <c r="K26" s="1055"/>
      <c r="L26" s="1122"/>
      <c r="M26" s="1045"/>
      <c r="N26" s="1043"/>
      <c r="O26" s="1043"/>
      <c r="P26" s="1122"/>
      <c r="Q26" s="1122"/>
      <c r="R26" s="1122"/>
      <c r="S26" s="1122"/>
      <c r="T26" s="1122"/>
      <c r="U26" s="1122"/>
      <c r="V26" s="1393"/>
      <c r="W26" s="1050" t="s">
        <v>686</v>
      </c>
      <c r="X26" s="1118" t="s">
        <v>65</v>
      </c>
      <c r="Y26" s="1202">
        <v>0</v>
      </c>
      <c r="Z26" s="1129"/>
      <c r="AA26" s="203" t="s">
        <v>66</v>
      </c>
      <c r="AB26" s="207"/>
      <c r="AC26" s="203"/>
      <c r="AD26" s="203"/>
      <c r="AE26" s="203">
        <f>AB26*15</f>
        <v>0</v>
      </c>
      <c r="AF26" s="203"/>
    </row>
    <row r="27" spans="2:32" s="22" customFormat="1" ht="27.95" customHeight="1">
      <c r="B27" s="1048" t="s">
        <v>67</v>
      </c>
      <c r="C27" s="1258"/>
      <c r="D27" s="1043"/>
      <c r="E27" s="1043"/>
      <c r="F27" s="1043"/>
      <c r="G27" s="1043"/>
      <c r="H27" s="1055"/>
      <c r="I27" s="1043"/>
      <c r="J27" s="1181"/>
      <c r="K27" s="1180"/>
      <c r="L27" s="1181"/>
      <c r="M27" s="1046"/>
      <c r="N27" s="1043"/>
      <c r="O27" s="1043"/>
      <c r="P27" s="1122"/>
      <c r="Q27" s="1143"/>
      <c r="R27" s="1143"/>
      <c r="S27" s="1105"/>
      <c r="T27" s="1106"/>
      <c r="U27" s="1105"/>
      <c r="V27" s="1393"/>
      <c r="W27" s="1041" t="s">
        <v>9</v>
      </c>
      <c r="X27" s="1111"/>
      <c r="Y27" s="1202"/>
      <c r="Z27" s="327"/>
      <c r="AA27" s="203"/>
      <c r="AB27" s="207"/>
      <c r="AC27" s="203">
        <f>SUM(AC22:AC26)</f>
        <v>28.700000000000003</v>
      </c>
      <c r="AD27" s="203">
        <f>SUM(AD22:AD26)</f>
        <v>23</v>
      </c>
      <c r="AE27" s="203">
        <f>SUM(AE22:AE26)</f>
        <v>101</v>
      </c>
      <c r="AF27" s="203">
        <f>AC27*4+AD27*9+AE27*4</f>
        <v>725.8</v>
      </c>
    </row>
    <row r="28" spans="2:32" s="22" customFormat="1" ht="27.95" customHeight="1" thickBot="1">
      <c r="B28" s="1257"/>
      <c r="C28" s="1256"/>
      <c r="D28" s="1135"/>
      <c r="E28" s="1108"/>
      <c r="F28" s="1107"/>
      <c r="G28" s="1144"/>
      <c r="H28" s="1145"/>
      <c r="I28" s="1144"/>
      <c r="J28" s="1144"/>
      <c r="K28" s="1145"/>
      <c r="L28" s="1144"/>
      <c r="M28" s="1144"/>
      <c r="N28" s="1145"/>
      <c r="O28" s="1144"/>
      <c r="P28" s="1144"/>
      <c r="Q28" s="1145"/>
      <c r="R28" s="1144"/>
      <c r="S28" s="1144"/>
      <c r="T28" s="1145"/>
      <c r="U28" s="1144"/>
      <c r="V28" s="1394"/>
      <c r="W28" s="1050" t="s">
        <v>685</v>
      </c>
      <c r="X28" s="1207"/>
      <c r="Y28" s="1202"/>
      <c r="Z28" s="1129"/>
      <c r="AA28" s="327"/>
      <c r="AB28" s="1128"/>
      <c r="AC28" s="1022">
        <f>AC27*4/AF27</f>
        <v>0.15817029484706532</v>
      </c>
      <c r="AD28" s="1022">
        <f>AD27*9/AF27</f>
        <v>0.28520253513364563</v>
      </c>
      <c r="AE28" s="1022">
        <f>AE27*4/AF27</f>
        <v>0.55662717001928907</v>
      </c>
      <c r="AF28" s="327"/>
    </row>
    <row r="29" spans="2:32" s="21" customFormat="1" ht="27.95" customHeight="1">
      <c r="B29" s="1248">
        <v>12</v>
      </c>
      <c r="C29" s="1409"/>
      <c r="D29" s="1091" t="str">
        <f>'12月菜單國華'!M21</f>
        <v>燕麥Q飯</v>
      </c>
      <c r="E29" s="1206" t="s">
        <v>12</v>
      </c>
      <c r="F29" s="1206"/>
      <c r="G29" s="1091" t="str">
        <f>'12月菜單國華'!M22</f>
        <v xml:space="preserve">味噌燒肉 </v>
      </c>
      <c r="H29" s="1206" t="s">
        <v>14</v>
      </c>
      <c r="I29" s="1206"/>
      <c r="J29" s="1091" t="str">
        <f>'12月菜單國華'!M23</f>
        <v xml:space="preserve">  白菜豆腐煲(豆)  </v>
      </c>
      <c r="K29" s="1206" t="s">
        <v>14</v>
      </c>
      <c r="L29" s="1206"/>
      <c r="M29" s="1091" t="str">
        <f>'12月菜單國華'!M24</f>
        <v xml:space="preserve"> 番茄滑蛋</v>
      </c>
      <c r="N29" s="1206" t="s">
        <v>14</v>
      </c>
      <c r="O29" s="1206"/>
      <c r="P29" s="1091" t="str">
        <f>'12月菜單國華'!M25</f>
        <v>深色蔬菜</v>
      </c>
      <c r="Q29" s="1206" t="s">
        <v>70</v>
      </c>
      <c r="R29" s="1206"/>
      <c r="S29" s="1091" t="str">
        <f>'12月菜單國華'!M26</f>
        <v>藥膳補湯</v>
      </c>
      <c r="T29" s="1206" t="s">
        <v>14</v>
      </c>
      <c r="U29" s="1206"/>
      <c r="V29" s="1392" t="s">
        <v>617</v>
      </c>
      <c r="W29" s="1090" t="s">
        <v>4</v>
      </c>
      <c r="X29" s="1124" t="s">
        <v>47</v>
      </c>
      <c r="Y29" s="1205">
        <v>5.4</v>
      </c>
      <c r="Z29" s="203"/>
      <c r="AA29" s="203"/>
      <c r="AB29" s="207"/>
      <c r="AC29" s="203" t="s">
        <v>48</v>
      </c>
      <c r="AD29" s="203" t="s">
        <v>49</v>
      </c>
      <c r="AE29" s="203" t="s">
        <v>50</v>
      </c>
      <c r="AF29" s="203" t="s">
        <v>51</v>
      </c>
    </row>
    <row r="30" spans="2:32" ht="27.95" customHeight="1">
      <c r="B30" s="1241" t="s">
        <v>5</v>
      </c>
      <c r="C30" s="1409"/>
      <c r="D30" s="1043" t="s">
        <v>52</v>
      </c>
      <c r="E30" s="1043"/>
      <c r="F30" s="1043">
        <v>66</v>
      </c>
      <c r="G30" s="1043" t="s">
        <v>684</v>
      </c>
      <c r="H30" s="1043"/>
      <c r="I30" s="1043">
        <v>60</v>
      </c>
      <c r="J30" s="1043" t="s">
        <v>189</v>
      </c>
      <c r="K30" s="1122"/>
      <c r="L30" s="1043">
        <v>45</v>
      </c>
      <c r="M30" s="1179" t="s">
        <v>408</v>
      </c>
      <c r="N30" s="1179"/>
      <c r="O30" s="1045">
        <v>20</v>
      </c>
      <c r="P30" s="1043" t="s">
        <v>210</v>
      </c>
      <c r="Q30" s="1043"/>
      <c r="R30" s="1043">
        <v>100</v>
      </c>
      <c r="S30" s="1122" t="s">
        <v>666</v>
      </c>
      <c r="T30" s="1122"/>
      <c r="U30" s="1122">
        <v>35</v>
      </c>
      <c r="V30" s="1393"/>
      <c r="W30" s="1050" t="s">
        <v>683</v>
      </c>
      <c r="X30" s="1123" t="s">
        <v>54</v>
      </c>
      <c r="Y30" s="1202">
        <v>2.2999999999999998</v>
      </c>
      <c r="Z30" s="1023"/>
      <c r="AA30" s="1077" t="s">
        <v>55</v>
      </c>
      <c r="AB30" s="207">
        <v>6</v>
      </c>
      <c r="AC30" s="207">
        <f>AB30*2</f>
        <v>12</v>
      </c>
      <c r="AD30" s="207"/>
      <c r="AE30" s="207">
        <f>AB30*15</f>
        <v>90</v>
      </c>
      <c r="AF30" s="207">
        <f>AC30*4+AE30*4</f>
        <v>408</v>
      </c>
    </row>
    <row r="31" spans="2:32" ht="27.95" customHeight="1">
      <c r="B31" s="1241">
        <v>14</v>
      </c>
      <c r="C31" s="1409"/>
      <c r="D31" s="1043" t="s">
        <v>638</v>
      </c>
      <c r="E31" s="1043"/>
      <c r="F31" s="1043">
        <v>34</v>
      </c>
      <c r="G31" s="1043" t="s">
        <v>609</v>
      </c>
      <c r="H31" s="1043"/>
      <c r="I31" s="1043">
        <v>10</v>
      </c>
      <c r="J31" s="1043" t="s">
        <v>641</v>
      </c>
      <c r="K31" s="1122" t="s">
        <v>249</v>
      </c>
      <c r="L31" s="1043">
        <v>13</v>
      </c>
      <c r="M31" s="1181" t="s">
        <v>682</v>
      </c>
      <c r="N31" s="1179"/>
      <c r="O31" s="1045">
        <v>10</v>
      </c>
      <c r="P31" s="1043"/>
      <c r="Q31" s="1122"/>
      <c r="R31" s="1043"/>
      <c r="S31" s="1122" t="s">
        <v>607</v>
      </c>
      <c r="T31" s="1122"/>
      <c r="U31" s="1122">
        <v>2</v>
      </c>
      <c r="V31" s="1393"/>
      <c r="W31" s="1041" t="s">
        <v>6</v>
      </c>
      <c r="X31" s="1119" t="s">
        <v>57</v>
      </c>
      <c r="Y31" s="1202">
        <v>2.1</v>
      </c>
      <c r="Z31" s="203"/>
      <c r="AA31" s="1072" t="s">
        <v>58</v>
      </c>
      <c r="AB31" s="207">
        <v>2</v>
      </c>
      <c r="AC31" s="1071">
        <f>AB31*7</f>
        <v>14</v>
      </c>
      <c r="AD31" s="207">
        <f>AB31*5</f>
        <v>10</v>
      </c>
      <c r="AE31" s="207" t="s">
        <v>59</v>
      </c>
      <c r="AF31" s="1070">
        <f>AC31*4+AD31*9</f>
        <v>146</v>
      </c>
    </row>
    <row r="32" spans="2:32" ht="27.95" customHeight="1">
      <c r="B32" s="1241" t="s">
        <v>7</v>
      </c>
      <c r="C32" s="1409"/>
      <c r="D32" s="1043"/>
      <c r="E32" s="1043"/>
      <c r="F32" s="1043"/>
      <c r="G32" s="1045" t="s">
        <v>681</v>
      </c>
      <c r="H32" s="1204"/>
      <c r="I32" s="1051">
        <v>0.02</v>
      </c>
      <c r="J32" s="1043" t="s">
        <v>606</v>
      </c>
      <c r="K32" s="1055"/>
      <c r="L32" s="1043">
        <v>5</v>
      </c>
      <c r="M32" s="1122" t="s">
        <v>646</v>
      </c>
      <c r="N32" s="1122"/>
      <c r="O32" s="1122">
        <v>40</v>
      </c>
      <c r="P32" s="1043"/>
      <c r="Q32" s="1122"/>
      <c r="R32" s="1043"/>
      <c r="S32" s="1045" t="s">
        <v>680</v>
      </c>
      <c r="T32" s="1043"/>
      <c r="U32" s="1043">
        <v>0.05</v>
      </c>
      <c r="V32" s="1393"/>
      <c r="W32" s="1050" t="s">
        <v>645</v>
      </c>
      <c r="X32" s="1119" t="s">
        <v>60</v>
      </c>
      <c r="Y32" s="1202">
        <v>2.2999999999999998</v>
      </c>
      <c r="Z32" s="1023"/>
      <c r="AA32" s="203" t="s">
        <v>61</v>
      </c>
      <c r="AB32" s="207">
        <v>1.8</v>
      </c>
      <c r="AC32" s="207">
        <f>AB32*1</f>
        <v>1.8</v>
      </c>
      <c r="AD32" s="207" t="s">
        <v>59</v>
      </c>
      <c r="AE32" s="207">
        <f>AB32*5</f>
        <v>9</v>
      </c>
      <c r="AF32" s="207">
        <f>AC32*4+AE32*4</f>
        <v>43.2</v>
      </c>
    </row>
    <row r="33" spans="2:32" ht="27.95" customHeight="1">
      <c r="B33" s="1408" t="s">
        <v>91</v>
      </c>
      <c r="C33" s="1409"/>
      <c r="D33" s="1043"/>
      <c r="E33" s="1043"/>
      <c r="F33" s="1043"/>
      <c r="G33" s="1115"/>
      <c r="H33" s="1204"/>
      <c r="I33" s="1051"/>
      <c r="J33" s="1045" t="s">
        <v>657</v>
      </c>
      <c r="K33" s="1192"/>
      <c r="L33" s="1045">
        <v>5</v>
      </c>
      <c r="M33" s="1045"/>
      <c r="N33" s="1192"/>
      <c r="O33" s="1045"/>
      <c r="P33" s="1043"/>
      <c r="Q33" s="1122"/>
      <c r="R33" s="1043"/>
      <c r="S33" s="1120"/>
      <c r="T33" s="1180"/>
      <c r="U33" s="1179"/>
      <c r="V33" s="1393"/>
      <c r="W33" s="1041" t="s">
        <v>8</v>
      </c>
      <c r="X33" s="1119" t="s">
        <v>63</v>
      </c>
      <c r="Y33" s="1202">
        <v>0</v>
      </c>
      <c r="Z33" s="203"/>
      <c r="AA33" s="203" t="s">
        <v>64</v>
      </c>
      <c r="AB33" s="207">
        <v>2.5</v>
      </c>
      <c r="AC33" s="207"/>
      <c r="AD33" s="207">
        <f>AB33*5</f>
        <v>12.5</v>
      </c>
      <c r="AE33" s="207" t="s">
        <v>59</v>
      </c>
      <c r="AF33" s="207">
        <f>AD33*9</f>
        <v>112.5</v>
      </c>
    </row>
    <row r="34" spans="2:32" ht="27.95" customHeight="1">
      <c r="B34" s="1408"/>
      <c r="C34" s="1409"/>
      <c r="D34" s="1043"/>
      <c r="E34" s="1043"/>
      <c r="F34" s="1043"/>
      <c r="G34" s="1113"/>
      <c r="H34" s="1203"/>
      <c r="I34" s="1113"/>
      <c r="J34" s="1043" t="s">
        <v>603</v>
      </c>
      <c r="K34" s="1055"/>
      <c r="L34" s="1043">
        <v>5</v>
      </c>
      <c r="M34" s="1046"/>
      <c r="N34" s="1046"/>
      <c r="O34" s="1046"/>
      <c r="P34" s="1043"/>
      <c r="Q34" s="1122"/>
      <c r="R34" s="1043"/>
      <c r="S34" s="1122"/>
      <c r="T34" s="1122"/>
      <c r="U34" s="1122"/>
      <c r="V34" s="1393"/>
      <c r="W34" s="1050" t="s">
        <v>679</v>
      </c>
      <c r="X34" s="1118" t="s">
        <v>65</v>
      </c>
      <c r="Y34" s="1202">
        <v>0</v>
      </c>
      <c r="Z34" s="1023"/>
      <c r="AA34" s="203" t="s">
        <v>66</v>
      </c>
      <c r="AB34" s="207">
        <v>1</v>
      </c>
      <c r="AE34" s="203">
        <f>AB34*15</f>
        <v>15</v>
      </c>
    </row>
    <row r="35" spans="2:32" ht="27.95" customHeight="1">
      <c r="B35" s="1048" t="s">
        <v>67</v>
      </c>
      <c r="C35" s="1255"/>
      <c r="D35" s="1180"/>
      <c r="E35" s="1180"/>
      <c r="F35" s="1179"/>
      <c r="G35" s="1113"/>
      <c r="H35" s="1203"/>
      <c r="I35" s="1113"/>
      <c r="J35" s="1254" t="s">
        <v>194</v>
      </c>
      <c r="K35" s="1253"/>
      <c r="L35" s="1252">
        <v>0.1</v>
      </c>
      <c r="M35" s="1043"/>
      <c r="N35" s="1043"/>
      <c r="O35" s="1043"/>
      <c r="P35" s="1043"/>
      <c r="Q35" s="1122"/>
      <c r="R35" s="1043"/>
      <c r="S35" s="1122"/>
      <c r="T35" s="1122"/>
      <c r="U35" s="1122"/>
      <c r="V35" s="1393"/>
      <c r="W35" s="1041" t="s">
        <v>9</v>
      </c>
      <c r="X35" s="1111"/>
      <c r="Y35" s="1202"/>
      <c r="Z35" s="203"/>
      <c r="AC35" s="203">
        <f>SUM(AC30:AC34)</f>
        <v>27.8</v>
      </c>
      <c r="AD35" s="203">
        <f>SUM(AD30:AD34)</f>
        <v>22.5</v>
      </c>
      <c r="AE35" s="203">
        <f>SUM(AE30:AE34)</f>
        <v>114</v>
      </c>
      <c r="AF35" s="203">
        <f>AC35*4+AD35*9+AE35*4</f>
        <v>769.7</v>
      </c>
    </row>
    <row r="36" spans="2:32" ht="27.95" customHeight="1">
      <c r="B36" s="1251"/>
      <c r="C36" s="1250"/>
      <c r="D36" s="1114"/>
      <c r="E36" s="1114"/>
      <c r="F36" s="1193"/>
      <c r="G36" s="1249"/>
      <c r="H36" s="1055"/>
      <c r="I36" s="1122"/>
      <c r="J36" s="1122"/>
      <c r="K36" s="1055"/>
      <c r="L36" s="1122"/>
      <c r="M36" s="1113"/>
      <c r="N36" s="1114"/>
      <c r="O36" s="1113"/>
      <c r="P36" s="1046"/>
      <c r="Q36" s="1046"/>
      <c r="R36" s="1046"/>
      <c r="S36" s="1203"/>
      <c r="T36" s="1114"/>
      <c r="U36" s="1113"/>
      <c r="V36" s="1394"/>
      <c r="W36" s="1050" t="s">
        <v>678</v>
      </c>
      <c r="X36" s="1103"/>
      <c r="Y36" s="1202"/>
      <c r="Z36" s="1023"/>
      <c r="AC36" s="1022">
        <f>AC35*4/AF35</f>
        <v>0.14447187215798363</v>
      </c>
      <c r="AD36" s="1022">
        <f>AD35*9/AF35</f>
        <v>0.26308951539560865</v>
      </c>
      <c r="AE36" s="1022">
        <f>AE35*4/AF35</f>
        <v>0.59243861244640761</v>
      </c>
    </row>
    <row r="37" spans="2:32" s="21" customFormat="1" ht="27.95" customHeight="1">
      <c r="B37" s="1248">
        <v>12</v>
      </c>
      <c r="C37" s="1409"/>
      <c r="D37" s="1100" t="str">
        <f>'12月菜單國華'!Q21</f>
        <v xml:space="preserve">豬肉滑麵 </v>
      </c>
      <c r="E37" s="1247" t="s">
        <v>70</v>
      </c>
      <c r="F37" s="1247"/>
      <c r="G37" s="1091" t="str">
        <f>'12月菜單國華'!Q22</f>
        <v xml:space="preserve">  里肌肉排</v>
      </c>
      <c r="H37" s="1206" t="s">
        <v>633</v>
      </c>
      <c r="I37" s="1206"/>
      <c r="J37" s="1091" t="str">
        <f>'12月菜單國華'!Q23</f>
        <v xml:space="preserve">   可口雞塊(加)</v>
      </c>
      <c r="K37" s="1206" t="s">
        <v>15</v>
      </c>
      <c r="L37" s="1206"/>
      <c r="M37" s="1091" t="str">
        <f>'12月菜單國華'!Q24</f>
        <v xml:space="preserve">   爆炒海帶根   </v>
      </c>
      <c r="N37" s="1206" t="s">
        <v>14</v>
      </c>
      <c r="O37" s="1206"/>
      <c r="P37" s="1091" t="str">
        <f>'12月菜單國華'!Q25</f>
        <v>深色蔬菜</v>
      </c>
      <c r="Q37" s="1206" t="s">
        <v>70</v>
      </c>
      <c r="R37" s="1206"/>
      <c r="S37" s="1091" t="str">
        <f>'12月菜單國華'!Q26</f>
        <v xml:space="preserve">  筍絲金菇湯(醃)</v>
      </c>
      <c r="T37" s="1206" t="s">
        <v>14</v>
      </c>
      <c r="U37" s="1206"/>
      <c r="V37" s="1392" t="s">
        <v>617</v>
      </c>
      <c r="W37" s="1090" t="s">
        <v>4</v>
      </c>
      <c r="X37" s="1124" t="s">
        <v>47</v>
      </c>
      <c r="Y37" s="1246">
        <v>5</v>
      </c>
      <c r="Z37" s="203"/>
      <c r="AA37" s="203"/>
      <c r="AB37" s="207"/>
      <c r="AC37" s="203" t="s">
        <v>48</v>
      </c>
      <c r="AD37" s="203" t="s">
        <v>49</v>
      </c>
      <c r="AE37" s="203" t="s">
        <v>50</v>
      </c>
      <c r="AF37" s="203" t="s">
        <v>51</v>
      </c>
    </row>
    <row r="38" spans="2:32" ht="27.95" customHeight="1">
      <c r="B38" s="1241" t="s">
        <v>5</v>
      </c>
      <c r="C38" s="1410"/>
      <c r="D38" s="1043" t="s">
        <v>616</v>
      </c>
      <c r="E38" s="1043"/>
      <c r="F38" s="1053">
        <v>225</v>
      </c>
      <c r="G38" s="1043" t="s">
        <v>677</v>
      </c>
      <c r="H38" s="1245"/>
      <c r="I38" s="1244">
        <v>60</v>
      </c>
      <c r="J38" s="1043" t="s">
        <v>268</v>
      </c>
      <c r="K38" s="1243" t="s">
        <v>250</v>
      </c>
      <c r="L38" s="1043">
        <v>40</v>
      </c>
      <c r="M38" s="1242" t="s">
        <v>676</v>
      </c>
      <c r="N38" s="1242"/>
      <c r="O38" s="1242">
        <v>55</v>
      </c>
      <c r="P38" s="1043" t="s">
        <v>210</v>
      </c>
      <c r="Q38" s="1043"/>
      <c r="R38" s="1043">
        <v>100</v>
      </c>
      <c r="S38" s="1122" t="s">
        <v>675</v>
      </c>
      <c r="T38" s="1122" t="s">
        <v>253</v>
      </c>
      <c r="U38" s="1122">
        <v>32</v>
      </c>
      <c r="V38" s="1393"/>
      <c r="W38" s="1050" t="s">
        <v>674</v>
      </c>
      <c r="X38" s="1123" t="s">
        <v>54</v>
      </c>
      <c r="Y38" s="1188">
        <v>2.5</v>
      </c>
      <c r="Z38" s="1023"/>
      <c r="AA38" s="1077" t="s">
        <v>55</v>
      </c>
      <c r="AB38" s="207">
        <v>6</v>
      </c>
      <c r="AC38" s="207">
        <f>AB38*2</f>
        <v>12</v>
      </c>
      <c r="AD38" s="207"/>
      <c r="AE38" s="207">
        <f>AB38*15</f>
        <v>90</v>
      </c>
      <c r="AF38" s="207">
        <f>AC38*4+AE38*4</f>
        <v>408</v>
      </c>
    </row>
    <row r="39" spans="2:32" ht="27.95" customHeight="1">
      <c r="B39" s="1241">
        <v>15</v>
      </c>
      <c r="C39" s="1410"/>
      <c r="D39" s="1043" t="s">
        <v>604</v>
      </c>
      <c r="E39" s="1043"/>
      <c r="F39" s="1053">
        <v>10</v>
      </c>
      <c r="G39" s="1043"/>
      <c r="H39" s="1055"/>
      <c r="I39" s="1043"/>
      <c r="J39" s="1043"/>
      <c r="K39" s="1044"/>
      <c r="L39" s="1043"/>
      <c r="M39" s="1043" t="s">
        <v>606</v>
      </c>
      <c r="N39" s="1055"/>
      <c r="O39" s="1043">
        <v>5</v>
      </c>
      <c r="P39" s="1043"/>
      <c r="Q39" s="1043"/>
      <c r="R39" s="1043"/>
      <c r="S39" s="1122" t="s">
        <v>657</v>
      </c>
      <c r="T39" s="1122"/>
      <c r="U39" s="1122">
        <v>3</v>
      </c>
      <c r="V39" s="1393"/>
      <c r="W39" s="1041" t="s">
        <v>6</v>
      </c>
      <c r="X39" s="1119" t="s">
        <v>57</v>
      </c>
      <c r="Y39" s="1188">
        <v>2</v>
      </c>
      <c r="Z39" s="203"/>
      <c r="AA39" s="1072" t="s">
        <v>58</v>
      </c>
      <c r="AB39" s="207">
        <v>2.2999999999999998</v>
      </c>
      <c r="AC39" s="1071">
        <f>AB39*7</f>
        <v>16.099999999999998</v>
      </c>
      <c r="AD39" s="207">
        <f>AB39*5</f>
        <v>11.5</v>
      </c>
      <c r="AE39" s="207" t="s">
        <v>59</v>
      </c>
      <c r="AF39" s="1070">
        <f>AC39*4+AD39*9</f>
        <v>167.89999999999998</v>
      </c>
    </row>
    <row r="40" spans="2:32" ht="27.95" customHeight="1">
      <c r="B40" s="1241" t="s">
        <v>7</v>
      </c>
      <c r="C40" s="1410"/>
      <c r="D40" s="1240" t="s">
        <v>673</v>
      </c>
      <c r="E40" s="1044"/>
      <c r="F40" s="1053">
        <v>10</v>
      </c>
      <c r="G40" s="1043"/>
      <c r="H40" s="1055"/>
      <c r="I40" s="1043"/>
      <c r="J40" s="1043"/>
      <c r="K40" s="1055"/>
      <c r="L40" s="1043"/>
      <c r="M40" s="1136"/>
      <c r="N40" s="1136"/>
      <c r="O40" s="1136"/>
      <c r="P40" s="1043"/>
      <c r="Q40" s="1043"/>
      <c r="R40" s="1043"/>
      <c r="S40" s="1179"/>
      <c r="T40" s="1179"/>
      <c r="U40" s="1179"/>
      <c r="V40" s="1393"/>
      <c r="W40" s="1050" t="s">
        <v>627</v>
      </c>
      <c r="X40" s="1119" t="s">
        <v>60</v>
      </c>
      <c r="Y40" s="1188">
        <v>2.5</v>
      </c>
      <c r="Z40" s="1023"/>
      <c r="AA40" s="203" t="s">
        <v>61</v>
      </c>
      <c r="AB40" s="207">
        <v>1.6</v>
      </c>
      <c r="AC40" s="207">
        <f>AB40*1</f>
        <v>1.6</v>
      </c>
      <c r="AD40" s="207" t="s">
        <v>59</v>
      </c>
      <c r="AE40" s="207">
        <f>AB40*5</f>
        <v>8</v>
      </c>
      <c r="AF40" s="207">
        <f>AC40*4+AE40*4</f>
        <v>38.4</v>
      </c>
    </row>
    <row r="41" spans="2:32" ht="27.95" customHeight="1">
      <c r="B41" s="1408" t="s">
        <v>92</v>
      </c>
      <c r="C41" s="1410"/>
      <c r="D41" s="1043" t="s">
        <v>606</v>
      </c>
      <c r="E41" s="1044"/>
      <c r="F41" s="1053">
        <v>5</v>
      </c>
      <c r="G41" s="1043"/>
      <c r="H41" s="1055"/>
      <c r="I41" s="1043"/>
      <c r="J41" s="1043"/>
      <c r="K41" s="1055"/>
      <c r="L41" s="1043"/>
      <c r="M41" s="1136"/>
      <c r="N41" s="1136"/>
      <c r="O41" s="1136"/>
      <c r="P41" s="1043"/>
      <c r="Q41" s="1043"/>
      <c r="R41" s="1043"/>
      <c r="S41" s="1120"/>
      <c r="T41" s="1180"/>
      <c r="U41" s="1115"/>
      <c r="V41" s="1393"/>
      <c r="W41" s="1041" t="s">
        <v>8</v>
      </c>
      <c r="X41" s="1119" t="s">
        <v>63</v>
      </c>
      <c r="Y41" s="1188">
        <v>0</v>
      </c>
      <c r="Z41" s="203"/>
      <c r="AA41" s="203" t="s">
        <v>64</v>
      </c>
      <c r="AB41" s="207">
        <v>2.5</v>
      </c>
      <c r="AC41" s="207"/>
      <c r="AD41" s="207">
        <f>AB41*5</f>
        <v>12.5</v>
      </c>
      <c r="AE41" s="207" t="s">
        <v>59</v>
      </c>
      <c r="AF41" s="207">
        <f>AD41*9</f>
        <v>112.5</v>
      </c>
    </row>
    <row r="42" spans="2:32" ht="27.95" customHeight="1">
      <c r="B42" s="1408"/>
      <c r="C42" s="1410"/>
      <c r="D42" s="1043"/>
      <c r="E42" s="1044"/>
      <c r="F42" s="1053"/>
      <c r="G42" s="1043"/>
      <c r="H42" s="1055"/>
      <c r="I42" s="1043"/>
      <c r="J42" s="1043"/>
      <c r="K42" s="1044"/>
      <c r="L42" s="1043"/>
      <c r="M42" s="1136"/>
      <c r="N42" s="1136"/>
      <c r="O42" s="1136"/>
      <c r="P42" s="1043"/>
      <c r="Q42" s="1043"/>
      <c r="R42" s="1043"/>
      <c r="S42" s="1043"/>
      <c r="T42" s="1043"/>
      <c r="U42" s="1043"/>
      <c r="V42" s="1393"/>
      <c r="W42" s="1050" t="s">
        <v>672</v>
      </c>
      <c r="X42" s="1118" t="s">
        <v>65</v>
      </c>
      <c r="Y42" s="1184">
        <v>0</v>
      </c>
      <c r="Z42" s="1023"/>
      <c r="AA42" s="203" t="s">
        <v>66</v>
      </c>
      <c r="AE42" s="203">
        <f>AB42*15</f>
        <v>0</v>
      </c>
    </row>
    <row r="43" spans="2:32" ht="27.95" customHeight="1">
      <c r="B43" s="1048" t="s">
        <v>67</v>
      </c>
      <c r="C43" s="1239"/>
      <c r="D43" s="1043"/>
      <c r="E43" s="1043"/>
      <c r="F43" s="1043"/>
      <c r="G43" s="1238"/>
      <c r="H43" s="1237"/>
      <c r="I43" s="1236"/>
      <c r="J43" s="1043"/>
      <c r="K43" s="1044"/>
      <c r="L43" s="1043"/>
      <c r="M43" s="1136"/>
      <c r="N43" s="1136"/>
      <c r="O43" s="1136"/>
      <c r="P43" s="1043"/>
      <c r="Q43" s="1043"/>
      <c r="R43" s="1043"/>
      <c r="S43" s="1122"/>
      <c r="T43" s="1122"/>
      <c r="U43" s="1122"/>
      <c r="V43" s="1393"/>
      <c r="W43" s="1041" t="s">
        <v>9</v>
      </c>
      <c r="X43" s="1111"/>
      <c r="Y43" s="1184"/>
      <c r="Z43" s="203"/>
      <c r="AC43" s="203">
        <f>SUM(AC38:AC42)</f>
        <v>29.7</v>
      </c>
      <c r="AD43" s="203">
        <f>SUM(AD38:AD42)</f>
        <v>24</v>
      </c>
      <c r="AE43" s="203">
        <f>SUM(AE38:AE42)</f>
        <v>98</v>
      </c>
      <c r="AF43" s="203">
        <f>AC43*4+AD43*9+AE43*4</f>
        <v>726.8</v>
      </c>
    </row>
    <row r="44" spans="2:32" ht="27.95" customHeight="1" thickBot="1">
      <c r="B44" s="1235"/>
      <c r="C44" s="1234"/>
      <c r="D44" s="1037"/>
      <c r="E44" s="1233"/>
      <c r="F44" s="1035"/>
      <c r="G44" s="1037"/>
      <c r="H44" s="1036"/>
      <c r="I44" s="1036"/>
      <c r="J44" s="1231"/>
      <c r="K44" s="1232"/>
      <c r="L44" s="1231"/>
      <c r="M44" s="1231"/>
      <c r="N44" s="1232"/>
      <c r="O44" s="1231"/>
      <c r="P44" s="1107"/>
      <c r="Q44" s="1107"/>
      <c r="R44" s="1107"/>
      <c r="S44" s="1231"/>
      <c r="T44" s="1232"/>
      <c r="U44" s="1231"/>
      <c r="V44" s="1394"/>
      <c r="W44" s="1230" t="s">
        <v>671</v>
      </c>
      <c r="X44" s="1229"/>
      <c r="Y44" s="1228"/>
      <c r="Z44" s="1023"/>
      <c r="AC44" s="1022">
        <f>AC43*4/AF43</f>
        <v>0.16345624656026417</v>
      </c>
      <c r="AD44" s="1022">
        <f>AD43*9/AF43</f>
        <v>0.29719317556411667</v>
      </c>
      <c r="AE44" s="1022">
        <f>AE43*4/AF43</f>
        <v>0.53935057787561924</v>
      </c>
    </row>
    <row r="45" spans="2:32" ht="21.75" customHeight="1">
      <c r="C45" s="203"/>
      <c r="J45" s="1402"/>
      <c r="K45" s="1402"/>
      <c r="L45" s="1402"/>
      <c r="M45" s="1402"/>
      <c r="N45" s="1402"/>
      <c r="O45" s="1402"/>
      <c r="P45" s="1402"/>
      <c r="Q45" s="1402"/>
      <c r="R45" s="1402"/>
      <c r="S45" s="1402"/>
      <c r="T45" s="1402"/>
      <c r="U45" s="1402"/>
      <c r="V45" s="1402"/>
      <c r="W45" s="1402"/>
      <c r="X45" s="1402"/>
      <c r="Y45" s="1402"/>
      <c r="Z45" s="1176"/>
    </row>
    <row r="46" spans="2:32">
      <c r="B46" s="207"/>
      <c r="D46" s="1404"/>
      <c r="E46" s="1404"/>
      <c r="F46" s="1405"/>
      <c r="G46" s="1405"/>
      <c r="H46" s="1175"/>
      <c r="I46" s="203"/>
      <c r="J46" s="203"/>
      <c r="K46" s="1175"/>
      <c r="L46" s="203"/>
      <c r="N46" s="1175"/>
      <c r="O46" s="203"/>
      <c r="Q46" s="1175"/>
      <c r="R46" s="203"/>
      <c r="T46" s="1175"/>
      <c r="U46" s="203"/>
      <c r="V46" s="15"/>
      <c r="Y46" s="25"/>
    </row>
  </sheetData>
  <mergeCells count="19">
    <mergeCell ref="D46:G46"/>
    <mergeCell ref="C29:C34"/>
    <mergeCell ref="C21:C26"/>
    <mergeCell ref="J45:Y45"/>
    <mergeCell ref="C13:C18"/>
    <mergeCell ref="B17:B18"/>
    <mergeCell ref="V29:V36"/>
    <mergeCell ref="V37:V44"/>
    <mergeCell ref="B25:B26"/>
    <mergeCell ref="V13:V20"/>
    <mergeCell ref="V21:V28"/>
    <mergeCell ref="B33:B34"/>
    <mergeCell ref="C37:C42"/>
    <mergeCell ref="B41:B42"/>
    <mergeCell ref="B1:Y1"/>
    <mergeCell ref="B2:G2"/>
    <mergeCell ref="C5:C10"/>
    <mergeCell ref="B9:B10"/>
    <mergeCell ref="V5:V12"/>
  </mergeCells>
  <phoneticPr fontId="19" type="noConversion"/>
  <pageMargins left="0.39370078740157483" right="0.15748031496062992" top="0.19685039370078741" bottom="0.15748031496062992" header="0.51181102362204722" footer="0.51181102362204722"/>
  <pageSetup paperSize="9" scale="4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view="pageBreakPreview" topLeftCell="A7" zoomScale="50" zoomScaleNormal="60" zoomScaleSheetLayoutView="50" workbookViewId="0">
      <selection activeCell="O54" sqref="O54"/>
    </sheetView>
  </sheetViews>
  <sheetFormatPr defaultRowHeight="20.25"/>
  <cols>
    <col min="1" max="1" width="1.875" style="6" customWidth="1"/>
    <col min="2" max="2" width="4.875" style="12" customWidth="1"/>
    <col min="3" max="3" width="0" style="6" hidden="1" customWidth="1"/>
    <col min="4" max="4" width="28.625" style="6" customWidth="1"/>
    <col min="5" max="5" width="5.625" style="13" customWidth="1"/>
    <col min="6" max="6" width="9.625" style="6" customWidth="1"/>
    <col min="7" max="7" width="28.625" style="6" customWidth="1"/>
    <col min="8" max="8" width="5.625" style="13" customWidth="1"/>
    <col min="9" max="9" width="9.625" style="6" customWidth="1"/>
    <col min="10" max="10" width="28.625" style="6" customWidth="1"/>
    <col min="11" max="11" width="5.625" style="13" customWidth="1"/>
    <col min="12" max="12" width="9.625" style="6" customWidth="1"/>
    <col min="13" max="13" width="28.625" style="6" customWidth="1"/>
    <col min="14" max="14" width="5.625" style="13" customWidth="1"/>
    <col min="15" max="15" width="9.625" style="6" customWidth="1"/>
    <col min="16" max="16" width="28.625" style="6" customWidth="1"/>
    <col min="17" max="17" width="5.625" style="13" customWidth="1"/>
    <col min="18" max="18" width="9.625" style="6" customWidth="1"/>
    <col min="19" max="19" width="28.625" style="6" customWidth="1"/>
    <col min="20" max="20" width="5.625" style="13" customWidth="1"/>
    <col min="21" max="21" width="9.625" style="6" customWidth="1"/>
    <col min="22" max="22" width="12.125" style="18" customWidth="1"/>
    <col min="23" max="23" width="11.75" style="16" customWidth="1"/>
    <col min="24" max="24" width="11.25" style="24" customWidth="1"/>
    <col min="25" max="25" width="6.625" style="19" customWidth="1"/>
    <col min="26" max="26" width="6.625" style="6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6"/>
  </cols>
  <sheetData>
    <row r="1" spans="2:32" s="2" customFormat="1" ht="38.25">
      <c r="B1" s="1399" t="s">
        <v>730</v>
      </c>
      <c r="C1" s="1399"/>
      <c r="D1" s="1399"/>
      <c r="E1" s="1399"/>
      <c r="F1" s="1399"/>
      <c r="G1" s="1399"/>
      <c r="H1" s="1399"/>
      <c r="I1" s="1399"/>
      <c r="J1" s="1399"/>
      <c r="K1" s="1399"/>
      <c r="L1" s="1399"/>
      <c r="M1" s="1399"/>
      <c r="N1" s="1399"/>
      <c r="O1" s="1399"/>
      <c r="P1" s="1399"/>
      <c r="Q1" s="1399"/>
      <c r="R1" s="1399"/>
      <c r="S1" s="1399"/>
      <c r="T1" s="1399"/>
      <c r="U1" s="1399"/>
      <c r="V1" s="1399"/>
      <c r="W1" s="1399"/>
      <c r="X1" s="1399"/>
      <c r="Y1" s="1399"/>
      <c r="Z1" s="1329"/>
      <c r="AB1" s="3"/>
    </row>
    <row r="2" spans="2:32" s="2" customFormat="1" ht="16.5" customHeight="1">
      <c r="B2" s="1415"/>
      <c r="C2" s="1416"/>
      <c r="D2" s="1416"/>
      <c r="E2" s="1416"/>
      <c r="F2" s="1416"/>
      <c r="G2" s="1416"/>
      <c r="H2" s="1331"/>
      <c r="I2" s="1329"/>
      <c r="J2" s="1329"/>
      <c r="K2" s="1331"/>
      <c r="L2" s="1329"/>
      <c r="M2" s="1329"/>
      <c r="N2" s="1331"/>
      <c r="O2" s="1329"/>
      <c r="P2" s="1329"/>
      <c r="Q2" s="1331"/>
      <c r="R2" s="1329"/>
      <c r="S2" s="1329"/>
      <c r="T2" s="1331"/>
      <c r="U2" s="1329"/>
      <c r="V2" s="1173"/>
      <c r="W2" s="1330"/>
      <c r="X2" s="1172"/>
      <c r="Y2" s="1330"/>
      <c r="Z2" s="1329"/>
      <c r="AB2" s="3"/>
    </row>
    <row r="3" spans="2:32" s="2" customFormat="1" ht="31.5" customHeight="1" thickBot="1">
      <c r="B3" s="1169" t="s">
        <v>17</v>
      </c>
      <c r="C3" s="1328"/>
      <c r="D3" s="1327"/>
      <c r="E3" s="1327"/>
      <c r="F3" s="1327"/>
      <c r="G3" s="1327"/>
      <c r="H3" s="1327"/>
      <c r="I3" s="1327"/>
      <c r="J3" s="1327"/>
      <c r="K3" s="1327"/>
      <c r="L3" s="1327"/>
      <c r="M3" s="1327"/>
      <c r="N3" s="1327"/>
      <c r="O3" s="1327"/>
      <c r="P3" s="1327"/>
      <c r="Q3" s="1327"/>
      <c r="R3" s="1327"/>
      <c r="T3" s="1327"/>
      <c r="U3" s="1327"/>
      <c r="V3" s="1166"/>
      <c r="W3" s="1326"/>
      <c r="X3" s="1164"/>
      <c r="Y3" s="1325"/>
      <c r="Z3" s="1234"/>
      <c r="AB3" s="3"/>
    </row>
    <row r="4" spans="2:32" s="4" customFormat="1" ht="43.5">
      <c r="B4" s="1324" t="s">
        <v>0</v>
      </c>
      <c r="C4" s="1323" t="s">
        <v>1</v>
      </c>
      <c r="D4" s="1320" t="s">
        <v>622</v>
      </c>
      <c r="E4" s="1159" t="s">
        <v>16</v>
      </c>
      <c r="F4" s="1320"/>
      <c r="G4" s="1320" t="s">
        <v>669</v>
      </c>
      <c r="H4" s="1159" t="s">
        <v>16</v>
      </c>
      <c r="I4" s="1320"/>
      <c r="J4" s="1320" t="s">
        <v>620</v>
      </c>
      <c r="K4" s="1159" t="s">
        <v>16</v>
      </c>
      <c r="L4" s="1322"/>
      <c r="M4" s="1320" t="s">
        <v>620</v>
      </c>
      <c r="N4" s="1159" t="s">
        <v>16</v>
      </c>
      <c r="O4" s="1320"/>
      <c r="P4" s="1320" t="s">
        <v>620</v>
      </c>
      <c r="Q4" s="1159" t="s">
        <v>16</v>
      </c>
      <c r="R4" s="1320"/>
      <c r="S4" s="1321" t="s">
        <v>2</v>
      </c>
      <c r="T4" s="1159" t="s">
        <v>16</v>
      </c>
      <c r="U4" s="1320"/>
      <c r="V4" s="1157" t="s">
        <v>619</v>
      </c>
      <c r="W4" s="1319" t="s">
        <v>3</v>
      </c>
      <c r="X4" s="1156" t="s">
        <v>10</v>
      </c>
      <c r="Y4" s="1318" t="s">
        <v>11</v>
      </c>
      <c r="Z4" s="1317"/>
      <c r="AA4" s="1299"/>
      <c r="AB4" s="3"/>
      <c r="AC4" s="2"/>
      <c r="AD4" s="2"/>
      <c r="AE4" s="2"/>
      <c r="AF4" s="2"/>
    </row>
    <row r="5" spans="2:32" s="5" customFormat="1" ht="65.099999999999994" customHeight="1">
      <c r="B5" s="1248">
        <v>12</v>
      </c>
      <c r="C5" s="1409"/>
      <c r="D5" s="1206" t="str">
        <f>'12月菜單國華'!A30</f>
        <v xml:space="preserve">香Q米飯 </v>
      </c>
      <c r="E5" s="1206" t="s">
        <v>12</v>
      </c>
      <c r="F5" s="1153" t="s">
        <v>13</v>
      </c>
      <c r="G5" s="1206" t="str">
        <f>'12月菜單國華'!A31</f>
        <v>黃金豬排(炸)</v>
      </c>
      <c r="H5" s="1091" t="s">
        <v>76</v>
      </c>
      <c r="I5" s="1153" t="s">
        <v>13</v>
      </c>
      <c r="J5" s="1206" t="str">
        <f>'12月菜單國華'!A32</f>
        <v xml:space="preserve">醬汁燒蛋 </v>
      </c>
      <c r="K5" s="1206" t="s">
        <v>14</v>
      </c>
      <c r="L5" s="1153" t="s">
        <v>13</v>
      </c>
      <c r="M5" s="1206" t="str">
        <f>'12月菜單國華'!A33</f>
        <v>金穗燴冬瓜</v>
      </c>
      <c r="N5" s="1206" t="s">
        <v>14</v>
      </c>
      <c r="O5" s="1153" t="s">
        <v>13</v>
      </c>
      <c r="P5" s="1206" t="str">
        <f>'12月菜單國華'!A34</f>
        <v>淺色蔬菜</v>
      </c>
      <c r="Q5" s="1206" t="s">
        <v>70</v>
      </c>
      <c r="R5" s="1153" t="s">
        <v>13</v>
      </c>
      <c r="S5" s="1206" t="str">
        <f>'12月菜單國華'!A35</f>
        <v>豆腐海帶湯(豆)</v>
      </c>
      <c r="T5" s="1206" t="s">
        <v>14</v>
      </c>
      <c r="U5" s="1153" t="s">
        <v>13</v>
      </c>
      <c r="V5" s="1392" t="s">
        <v>617</v>
      </c>
      <c r="W5" s="1125" t="s">
        <v>4</v>
      </c>
      <c r="X5" s="1124" t="s">
        <v>47</v>
      </c>
      <c r="Y5" s="1316">
        <v>5.0999999999999996</v>
      </c>
      <c r="Z5" s="2"/>
      <c r="AA5" s="2"/>
      <c r="AB5" s="3"/>
      <c r="AC5" s="2" t="s">
        <v>48</v>
      </c>
      <c r="AD5" s="2" t="s">
        <v>49</v>
      </c>
      <c r="AE5" s="2" t="s">
        <v>50</v>
      </c>
      <c r="AF5" s="2" t="s">
        <v>51</v>
      </c>
    </row>
    <row r="6" spans="2:32" ht="27.95" customHeight="1">
      <c r="B6" s="1241" t="s">
        <v>5</v>
      </c>
      <c r="C6" s="1409"/>
      <c r="D6" s="1315" t="s">
        <v>52</v>
      </c>
      <c r="E6" s="1315"/>
      <c r="F6" s="1315">
        <v>100</v>
      </c>
      <c r="G6" s="1043" t="s">
        <v>677</v>
      </c>
      <c r="H6" s="1043"/>
      <c r="I6" s="1043">
        <v>50</v>
      </c>
      <c r="J6" s="1043" t="s">
        <v>642</v>
      </c>
      <c r="K6" s="1043"/>
      <c r="L6" s="1043">
        <v>50</v>
      </c>
      <c r="M6" s="1122" t="s">
        <v>666</v>
      </c>
      <c r="N6" s="1199"/>
      <c r="O6" s="1122">
        <v>60</v>
      </c>
      <c r="P6" s="1314" t="s">
        <v>211</v>
      </c>
      <c r="Q6" s="1314"/>
      <c r="R6" s="1314">
        <v>100</v>
      </c>
      <c r="S6" s="1043" t="s">
        <v>641</v>
      </c>
      <c r="T6" s="1043" t="s">
        <v>249</v>
      </c>
      <c r="U6" s="1043">
        <v>20</v>
      </c>
      <c r="V6" s="1393"/>
      <c r="W6" s="1104" t="s">
        <v>674</v>
      </c>
      <c r="X6" s="1123" t="s">
        <v>54</v>
      </c>
      <c r="Y6" s="1102">
        <v>2.6</v>
      </c>
      <c r="Z6" s="1234"/>
      <c r="AA6" s="1299" t="s">
        <v>55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2" ht="27.95" customHeight="1">
      <c r="B7" s="1241">
        <v>18</v>
      </c>
      <c r="C7" s="1409"/>
      <c r="D7" s="1203"/>
      <c r="E7" s="1203"/>
      <c r="F7" s="1203"/>
      <c r="G7" s="1043"/>
      <c r="H7" s="1122"/>
      <c r="I7" s="1122"/>
      <c r="J7" s="1053"/>
      <c r="K7" s="1059"/>
      <c r="L7" s="1058"/>
      <c r="M7" s="1043" t="s">
        <v>729</v>
      </c>
      <c r="N7" s="1313"/>
      <c r="O7" s="1074">
        <v>10</v>
      </c>
      <c r="P7" s="1043"/>
      <c r="Q7" s="1122"/>
      <c r="R7" s="1043"/>
      <c r="S7" s="1204" t="s">
        <v>676</v>
      </c>
      <c r="T7" s="1192"/>
      <c r="U7" s="1045">
        <v>10</v>
      </c>
      <c r="V7" s="1393"/>
      <c r="W7" s="1112" t="s">
        <v>6</v>
      </c>
      <c r="X7" s="1119" t="s">
        <v>57</v>
      </c>
      <c r="Y7" s="1039">
        <v>1.8</v>
      </c>
      <c r="Z7" s="2"/>
      <c r="AA7" s="1298" t="s">
        <v>58</v>
      </c>
      <c r="AB7" s="3">
        <v>2</v>
      </c>
      <c r="AC7" s="7">
        <f>AB7*7</f>
        <v>14</v>
      </c>
      <c r="AD7" s="3">
        <f>AB7*5</f>
        <v>10</v>
      </c>
      <c r="AE7" s="3" t="s">
        <v>59</v>
      </c>
      <c r="AF7" s="8">
        <f>AC7*4+AD7*9</f>
        <v>146</v>
      </c>
    </row>
    <row r="8" spans="2:32" ht="27.95" customHeight="1">
      <c r="B8" s="1241" t="s">
        <v>7</v>
      </c>
      <c r="C8" s="1409"/>
      <c r="D8" s="1203"/>
      <c r="E8" s="1203"/>
      <c r="F8" s="1203"/>
      <c r="G8" s="1043"/>
      <c r="H8" s="1179"/>
      <c r="I8" s="1179"/>
      <c r="J8" s="1210"/>
      <c r="K8" s="1209"/>
      <c r="L8" s="1208"/>
      <c r="M8" s="1113" t="s">
        <v>657</v>
      </c>
      <c r="N8" s="1203"/>
      <c r="O8" s="1113">
        <v>5</v>
      </c>
      <c r="P8" s="1045"/>
      <c r="Q8" s="1045"/>
      <c r="R8" s="1045"/>
      <c r="S8" s="1204" t="s">
        <v>194</v>
      </c>
      <c r="T8" s="1192"/>
      <c r="U8" s="1045">
        <v>0.05</v>
      </c>
      <c r="V8" s="1393"/>
      <c r="W8" s="1104" t="s">
        <v>645</v>
      </c>
      <c r="X8" s="1119" t="s">
        <v>60</v>
      </c>
      <c r="Y8" s="1039">
        <v>2.5</v>
      </c>
      <c r="Z8" s="1234"/>
      <c r="AA8" s="2" t="s">
        <v>61</v>
      </c>
      <c r="AB8" s="3">
        <v>1.5</v>
      </c>
      <c r="AC8" s="3">
        <f>AB8*1</f>
        <v>1.5</v>
      </c>
      <c r="AD8" s="3" t="s">
        <v>59</v>
      </c>
      <c r="AE8" s="3">
        <f>AB8*5</f>
        <v>7.5</v>
      </c>
      <c r="AF8" s="3">
        <f>AC8*4+AE8*4</f>
        <v>36</v>
      </c>
    </row>
    <row r="9" spans="2:32" ht="27.95" customHeight="1">
      <c r="B9" s="1408" t="s">
        <v>728</v>
      </c>
      <c r="C9" s="1409"/>
      <c r="D9" s="1203"/>
      <c r="E9" s="1203"/>
      <c r="F9" s="1203"/>
      <c r="G9" s="1181"/>
      <c r="H9" s="1179"/>
      <c r="I9" s="1179"/>
      <c r="K9" s="1043"/>
      <c r="L9" s="1208"/>
      <c r="M9" s="1051" t="s">
        <v>606</v>
      </c>
      <c r="N9" s="1204"/>
      <c r="O9" s="1051">
        <v>5</v>
      </c>
      <c r="P9" s="1045"/>
      <c r="Q9" s="1045"/>
      <c r="R9" s="1045"/>
      <c r="S9" s="1204" t="s">
        <v>262</v>
      </c>
      <c r="T9" s="1192"/>
      <c r="U9" s="1045">
        <v>7</v>
      </c>
      <c r="V9" s="1393"/>
      <c r="W9" s="1112" t="s">
        <v>8</v>
      </c>
      <c r="X9" s="1119" t="s">
        <v>63</v>
      </c>
      <c r="Y9" s="1039">
        <v>0</v>
      </c>
      <c r="Z9" s="2"/>
      <c r="AA9" s="2" t="s">
        <v>64</v>
      </c>
      <c r="AB9" s="3">
        <v>2.5</v>
      </c>
      <c r="AC9" s="3"/>
      <c r="AD9" s="3">
        <f>AB9*5</f>
        <v>12.5</v>
      </c>
      <c r="AE9" s="3" t="s">
        <v>59</v>
      </c>
      <c r="AF9" s="3">
        <f>AD9*9</f>
        <v>112.5</v>
      </c>
    </row>
    <row r="10" spans="2:32" ht="27.95" customHeight="1">
      <c r="B10" s="1408"/>
      <c r="C10" s="1409"/>
      <c r="D10" s="1203"/>
      <c r="E10" s="1203"/>
      <c r="F10" s="1203"/>
      <c r="G10" s="1181"/>
      <c r="H10" s="1180"/>
      <c r="I10" s="1179"/>
      <c r="J10" s="1045"/>
      <c r="K10" s="1192"/>
      <c r="L10" s="1045"/>
      <c r="M10" s="1051"/>
      <c r="N10" s="1204"/>
      <c r="O10" s="1051"/>
      <c r="P10" s="1045"/>
      <c r="Q10" s="1192"/>
      <c r="R10" s="1045"/>
      <c r="S10" s="1181"/>
      <c r="T10" s="1180"/>
      <c r="U10" s="1179"/>
      <c r="V10" s="1393"/>
      <c r="W10" s="1104" t="s">
        <v>727</v>
      </c>
      <c r="X10" s="1118" t="s">
        <v>65</v>
      </c>
      <c r="Y10" s="1039">
        <v>0</v>
      </c>
      <c r="Z10" s="1234"/>
      <c r="AA10" s="2" t="s">
        <v>66</v>
      </c>
      <c r="AE10" s="2">
        <f>AB10*15</f>
        <v>0</v>
      </c>
    </row>
    <row r="11" spans="2:32" ht="27.95" customHeight="1">
      <c r="B11" s="1048" t="s">
        <v>67</v>
      </c>
      <c r="C11" s="1255"/>
      <c r="D11" s="1203"/>
      <c r="E11" s="1114"/>
      <c r="F11" s="1203"/>
      <c r="G11" s="1113"/>
      <c r="H11" s="1114"/>
      <c r="I11" s="1113"/>
      <c r="J11" s="1115"/>
      <c r="K11" s="1114"/>
      <c r="L11" s="1113"/>
      <c r="M11" s="1046"/>
      <c r="N11" s="1114"/>
      <c r="O11" s="1179"/>
      <c r="P11" s="1045"/>
      <c r="Q11" s="1192"/>
      <c r="R11" s="1045"/>
      <c r="S11" s="1113"/>
      <c r="T11" s="1114"/>
      <c r="U11" s="1113"/>
      <c r="V11" s="1393"/>
      <c r="W11" s="1112" t="s">
        <v>9</v>
      </c>
      <c r="X11" s="1111"/>
      <c r="Y11" s="1039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2" ht="27.95" customHeight="1">
      <c r="B12" s="1251"/>
      <c r="C12" s="1250"/>
      <c r="D12" s="1145"/>
      <c r="E12" s="1145"/>
      <c r="F12" s="1144"/>
      <c r="G12" s="1144"/>
      <c r="H12" s="1145"/>
      <c r="I12" s="1144"/>
      <c r="J12" s="1144"/>
      <c r="K12" s="1145"/>
      <c r="L12" s="1144"/>
      <c r="M12" s="1105"/>
      <c r="N12" s="1145"/>
      <c r="O12" s="1105"/>
      <c r="P12" s="1138"/>
      <c r="Q12" s="1139"/>
      <c r="R12" s="1138"/>
      <c r="S12" s="1144"/>
      <c r="T12" s="1145"/>
      <c r="U12" s="1144"/>
      <c r="V12" s="1394"/>
      <c r="W12" s="1104" t="s">
        <v>726</v>
      </c>
      <c r="X12" s="1207"/>
      <c r="Y12" s="1309"/>
      <c r="Z12" s="1234"/>
      <c r="AC12" s="9">
        <f>AC11*4/AF11</f>
        <v>0.15658362989323843</v>
      </c>
      <c r="AD12" s="9">
        <f>AD11*9/AF11</f>
        <v>0.28825622775800713</v>
      </c>
      <c r="AE12" s="9">
        <f>AE11*4/AF11</f>
        <v>0.55516014234875444</v>
      </c>
    </row>
    <row r="13" spans="2:32" s="5" customFormat="1" ht="27.95" customHeight="1">
      <c r="B13" s="1248">
        <v>12</v>
      </c>
      <c r="C13" s="1409"/>
      <c r="D13" s="1206" t="str">
        <f>'12月菜單國華'!E30</f>
        <v>地瓜小米飯</v>
      </c>
      <c r="E13" s="1206" t="s">
        <v>12</v>
      </c>
      <c r="F13" s="1206"/>
      <c r="G13" s="1206" t="str">
        <f>'12月菜單國華'!E31</f>
        <v xml:space="preserve">三杯雞 </v>
      </c>
      <c r="H13" s="1206" t="s">
        <v>14</v>
      </c>
      <c r="I13" s="1206"/>
      <c r="J13" s="1206" t="str">
        <f>'12月菜單國華'!E32</f>
        <v>鐵板香腐(豆)+日式菜頭糕(冷)</v>
      </c>
      <c r="K13" s="1206" t="s">
        <v>14</v>
      </c>
      <c r="L13" s="1206"/>
      <c r="M13" s="1206" t="str">
        <f>'12月菜單國華'!E33</f>
        <v>螞蟻上樹</v>
      </c>
      <c r="N13" s="1206" t="s">
        <v>14</v>
      </c>
      <c r="O13" s="1206"/>
      <c r="P13" s="1206" t="str">
        <f>'12月菜單國華'!E34</f>
        <v>有機深色蔬菜</v>
      </c>
      <c r="Q13" s="1206" t="s">
        <v>70</v>
      </c>
      <c r="R13" s="1206"/>
      <c r="S13" s="1206" t="str">
        <f>'12月菜單國華'!E35</f>
        <v xml:space="preserve">時蔬龍骨湯 </v>
      </c>
      <c r="T13" s="1206" t="s">
        <v>14</v>
      </c>
      <c r="U13" s="1206"/>
      <c r="V13" s="1392" t="s">
        <v>617</v>
      </c>
      <c r="W13" s="1125" t="s">
        <v>4</v>
      </c>
      <c r="X13" s="1124" t="s">
        <v>47</v>
      </c>
      <c r="Y13" s="1088">
        <v>6</v>
      </c>
      <c r="Z13" s="2"/>
      <c r="AA13" s="2"/>
      <c r="AB13" s="3"/>
      <c r="AC13" s="2" t="s">
        <v>48</v>
      </c>
      <c r="AD13" s="2" t="s">
        <v>49</v>
      </c>
      <c r="AE13" s="2" t="s">
        <v>50</v>
      </c>
      <c r="AF13" s="2" t="s">
        <v>51</v>
      </c>
    </row>
    <row r="14" spans="2:32" ht="27.95" customHeight="1">
      <c r="B14" s="1241" t="s">
        <v>5</v>
      </c>
      <c r="C14" s="1409"/>
      <c r="D14" s="1122" t="s">
        <v>52</v>
      </c>
      <c r="E14" s="1122"/>
      <c r="F14" s="1043">
        <v>70</v>
      </c>
      <c r="G14" s="1043" t="s">
        <v>690</v>
      </c>
      <c r="H14" s="1043"/>
      <c r="I14" s="1043">
        <v>50</v>
      </c>
      <c r="J14" s="1043" t="s">
        <v>725</v>
      </c>
      <c r="K14" s="1180"/>
      <c r="L14" s="1179">
        <v>60</v>
      </c>
      <c r="M14" s="1043" t="s">
        <v>90</v>
      </c>
      <c r="N14" s="1122"/>
      <c r="O14" s="1043">
        <v>30</v>
      </c>
      <c r="P14" s="1122" t="s">
        <v>314</v>
      </c>
      <c r="Q14" s="1122"/>
      <c r="R14" s="1122">
        <v>100</v>
      </c>
      <c r="S14" s="1043" t="s">
        <v>724</v>
      </c>
      <c r="T14" s="1043"/>
      <c r="U14" s="1043">
        <v>35</v>
      </c>
      <c r="V14" s="1393"/>
      <c r="W14" s="1104" t="s">
        <v>723</v>
      </c>
      <c r="X14" s="1123" t="s">
        <v>54</v>
      </c>
      <c r="Y14" s="1039">
        <v>2.2999999999999998</v>
      </c>
      <c r="Z14" s="1234"/>
      <c r="AA14" s="1299" t="s">
        <v>55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</row>
    <row r="15" spans="2:32" ht="27.95" customHeight="1">
      <c r="B15" s="1241">
        <v>19</v>
      </c>
      <c r="C15" s="1409"/>
      <c r="D15" s="1122" t="s">
        <v>640</v>
      </c>
      <c r="E15" s="1122"/>
      <c r="F15" s="1043">
        <v>20</v>
      </c>
      <c r="G15" s="1045" t="s">
        <v>647</v>
      </c>
      <c r="H15" s="1044"/>
      <c r="I15" s="1043">
        <v>0.5</v>
      </c>
      <c r="J15" s="326" t="s">
        <v>722</v>
      </c>
      <c r="K15" s="1312"/>
      <c r="L15" s="1310">
        <v>10</v>
      </c>
      <c r="M15" s="1043" t="s">
        <v>78</v>
      </c>
      <c r="N15" s="1122"/>
      <c r="O15" s="1043">
        <v>7</v>
      </c>
      <c r="P15" s="1122"/>
      <c r="Q15" s="1122"/>
      <c r="R15" s="1122"/>
      <c r="S15" s="1043" t="s">
        <v>607</v>
      </c>
      <c r="T15" s="1043"/>
      <c r="U15" s="1043">
        <v>2</v>
      </c>
      <c r="V15" s="1393"/>
      <c r="W15" s="1112" t="s">
        <v>6</v>
      </c>
      <c r="X15" s="1119" t="s">
        <v>57</v>
      </c>
      <c r="Y15" s="1039">
        <v>1.9</v>
      </c>
      <c r="Z15" s="2"/>
      <c r="AA15" s="1298" t="s">
        <v>58</v>
      </c>
      <c r="AB15" s="3">
        <v>2.2000000000000002</v>
      </c>
      <c r="AC15" s="7">
        <f>AB15*7</f>
        <v>15.400000000000002</v>
      </c>
      <c r="AD15" s="3">
        <f>AB15*5</f>
        <v>11</v>
      </c>
      <c r="AE15" s="3" t="s">
        <v>59</v>
      </c>
      <c r="AF15" s="8">
        <f>AC15*4+AD15*9</f>
        <v>160.60000000000002</v>
      </c>
    </row>
    <row r="16" spans="2:32" ht="27.95" customHeight="1">
      <c r="B16" s="1241" t="s">
        <v>7</v>
      </c>
      <c r="C16" s="1409"/>
      <c r="D16" s="1122" t="s">
        <v>183</v>
      </c>
      <c r="E16" s="1055"/>
      <c r="F16" s="1043">
        <v>23</v>
      </c>
      <c r="G16" s="1046"/>
      <c r="H16" s="1043"/>
      <c r="I16" s="1043"/>
      <c r="J16" s="326"/>
      <c r="K16" s="1312"/>
      <c r="L16" s="1310"/>
      <c r="M16" s="1043" t="s">
        <v>606</v>
      </c>
      <c r="N16" s="1055"/>
      <c r="O16" s="1043">
        <v>10</v>
      </c>
      <c r="P16" s="1122"/>
      <c r="Q16" s="1122"/>
      <c r="R16" s="1122"/>
      <c r="V16" s="1393"/>
      <c r="W16" s="1104" t="s">
        <v>637</v>
      </c>
      <c r="X16" s="1119" t="s">
        <v>60</v>
      </c>
      <c r="Y16" s="1039">
        <v>2.5</v>
      </c>
      <c r="Z16" s="1234"/>
      <c r="AA16" s="2" t="s">
        <v>61</v>
      </c>
      <c r="AB16" s="3">
        <v>1.6</v>
      </c>
      <c r="AC16" s="3">
        <f>AB16*1</f>
        <v>1.6</v>
      </c>
      <c r="AD16" s="3" t="s">
        <v>59</v>
      </c>
      <c r="AE16" s="3">
        <f>AB16*5</f>
        <v>8</v>
      </c>
      <c r="AF16" s="3">
        <f>AC16*4+AE16*4</f>
        <v>38.4</v>
      </c>
    </row>
    <row r="17" spans="2:32" ht="27.95" customHeight="1">
      <c r="B17" s="1408" t="s">
        <v>69</v>
      </c>
      <c r="C17" s="1409"/>
      <c r="D17" s="1122"/>
      <c r="E17" s="1122"/>
      <c r="F17" s="1043"/>
      <c r="G17" s="1043"/>
      <c r="H17" s="1043"/>
      <c r="I17" s="1043"/>
      <c r="J17" s="326"/>
      <c r="K17" s="1311"/>
      <c r="L17" s="1310"/>
      <c r="M17" s="1045" t="s">
        <v>604</v>
      </c>
      <c r="N17" s="1045"/>
      <c r="O17" s="1045">
        <v>5</v>
      </c>
      <c r="P17" s="1122"/>
      <c r="Q17" s="1122"/>
      <c r="R17" s="1122"/>
      <c r="S17" s="1043"/>
      <c r="T17" s="1043"/>
      <c r="U17" s="1043"/>
      <c r="V17" s="1393"/>
      <c r="W17" s="1112" t="s">
        <v>8</v>
      </c>
      <c r="X17" s="1119" t="s">
        <v>63</v>
      </c>
      <c r="Y17" s="1039">
        <v>0</v>
      </c>
      <c r="Z17" s="2"/>
      <c r="AA17" s="2" t="s">
        <v>64</v>
      </c>
      <c r="AB17" s="3">
        <v>2.5</v>
      </c>
      <c r="AC17" s="3"/>
      <c r="AD17" s="3">
        <f>AB17*5</f>
        <v>12.5</v>
      </c>
      <c r="AE17" s="3" t="s">
        <v>59</v>
      </c>
      <c r="AF17" s="3">
        <f>AD17*9</f>
        <v>112.5</v>
      </c>
    </row>
    <row r="18" spans="2:32" ht="27.95" customHeight="1">
      <c r="B18" s="1408"/>
      <c r="C18" s="1409"/>
      <c r="D18" s="1122"/>
      <c r="E18" s="1055"/>
      <c r="F18" s="1043"/>
      <c r="G18" s="1043"/>
      <c r="H18" s="1043"/>
      <c r="I18" s="1043"/>
      <c r="J18" s="1122" t="s">
        <v>160</v>
      </c>
      <c r="K18" s="1059" t="s">
        <v>654</v>
      </c>
      <c r="L18" s="1122">
        <v>25</v>
      </c>
      <c r="M18" s="1122"/>
      <c r="N18" s="1122"/>
      <c r="O18" s="1122"/>
      <c r="P18" s="1122"/>
      <c r="Q18" s="1122"/>
      <c r="R18" s="1122"/>
      <c r="S18" s="1043"/>
      <c r="T18" s="1043"/>
      <c r="U18" s="1043"/>
      <c r="V18" s="1393"/>
      <c r="W18" s="1104" t="s">
        <v>721</v>
      </c>
      <c r="X18" s="1118" t="s">
        <v>65</v>
      </c>
      <c r="Y18" s="1309">
        <v>0</v>
      </c>
      <c r="Z18" s="1234"/>
      <c r="AA18" s="2" t="s">
        <v>66</v>
      </c>
      <c r="AB18" s="3">
        <v>1</v>
      </c>
      <c r="AE18" s="2">
        <f>AB18*15</f>
        <v>15</v>
      </c>
    </row>
    <row r="19" spans="2:32" ht="27.95" customHeight="1">
      <c r="B19" s="1048" t="s">
        <v>67</v>
      </c>
      <c r="C19" s="1255"/>
      <c r="D19" s="1145"/>
      <c r="E19" s="1145"/>
      <c r="F19" s="1144"/>
      <c r="G19" s="1135"/>
      <c r="H19" s="1107"/>
      <c r="I19" s="1107"/>
      <c r="J19" s="1144"/>
      <c r="K19" s="1145"/>
      <c r="L19" s="1144"/>
      <c r="M19" s="1143"/>
      <c r="N19" s="1143"/>
      <c r="O19" s="1143"/>
      <c r="P19" s="1146"/>
      <c r="Q19" s="1145"/>
      <c r="R19" s="1144"/>
      <c r="S19" s="1045"/>
      <c r="T19" s="1043"/>
      <c r="U19" s="1043"/>
      <c r="V19" s="1393"/>
      <c r="W19" s="1112" t="s">
        <v>9</v>
      </c>
      <c r="X19" s="1111"/>
      <c r="Y19" s="1039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2" ht="27.95" customHeight="1">
      <c r="B20" s="1251"/>
      <c r="C20" s="1250"/>
      <c r="D20" s="1145"/>
      <c r="E20" s="1145"/>
      <c r="F20" s="1144"/>
      <c r="G20" s="1107"/>
      <c r="H20" s="1148"/>
      <c r="I20" s="1107"/>
      <c r="J20" s="1144"/>
      <c r="K20" s="1145"/>
      <c r="L20" s="1144"/>
      <c r="M20" s="1107"/>
      <c r="N20" s="1107"/>
      <c r="O20" s="1107"/>
      <c r="P20" s="1122"/>
      <c r="Q20" s="1122"/>
      <c r="R20" s="1122"/>
      <c r="S20" s="1146"/>
      <c r="T20" s="1145"/>
      <c r="U20" s="1144"/>
      <c r="V20" s="1394"/>
      <c r="W20" s="1104" t="s">
        <v>720</v>
      </c>
      <c r="X20" s="1103"/>
      <c r="Y20" s="1309"/>
      <c r="Z20" s="1234"/>
      <c r="AC20" s="9">
        <f>AC19*4/AF19</f>
        <v>0.14881334188582426</v>
      </c>
      <c r="AD20" s="9">
        <f>AD19*9/AF19</f>
        <v>0.27132777421423987</v>
      </c>
      <c r="AE20" s="9">
        <f>AE19*4/AF19</f>
        <v>0.5798588838999359</v>
      </c>
    </row>
    <row r="21" spans="2:32" s="5" customFormat="1" ht="27.95" customHeight="1">
      <c r="B21" s="1260">
        <v>12</v>
      </c>
      <c r="C21" s="1409"/>
      <c r="D21" s="1206" t="str">
        <f>'12月菜單國華'!I30</f>
        <v>香Q米飯</v>
      </c>
      <c r="E21" s="1206" t="s">
        <v>12</v>
      </c>
      <c r="F21" s="1206"/>
      <c r="G21" s="1206" t="str">
        <f>'12月菜單國華'!I31</f>
        <v xml:space="preserve">  香蒜肉片</v>
      </c>
      <c r="H21" s="1091" t="s">
        <v>14</v>
      </c>
      <c r="I21" s="1206"/>
      <c r="J21" s="1206" t="str">
        <f>'12月菜單國華'!I32</f>
        <v xml:space="preserve">      卡啦脆魚(炸海加) </v>
      </c>
      <c r="K21" s="1206" t="s">
        <v>76</v>
      </c>
      <c r="L21" s="1206"/>
      <c r="M21" s="1206" t="str">
        <f>'12月菜單國華'!I33</f>
        <v xml:space="preserve">     菇香燴白菜(豆)  </v>
      </c>
      <c r="N21" s="1206" t="s">
        <v>14</v>
      </c>
      <c r="O21" s="1206"/>
      <c r="P21" s="1206" t="str">
        <f>'12月菜單國華'!I34</f>
        <v>深色蔬菜</v>
      </c>
      <c r="Q21" s="1206" t="s">
        <v>70</v>
      </c>
      <c r="R21" s="1206"/>
      <c r="S21" s="1206" t="str">
        <f>'12月菜單國華'!I35</f>
        <v>三味湯</v>
      </c>
      <c r="T21" s="1206" t="s">
        <v>14</v>
      </c>
      <c r="U21" s="1206"/>
      <c r="V21" s="1392" t="s">
        <v>617</v>
      </c>
      <c r="W21" s="1125" t="s">
        <v>4</v>
      </c>
      <c r="X21" s="1124" t="s">
        <v>47</v>
      </c>
      <c r="Y21" s="1088">
        <v>5</v>
      </c>
      <c r="Z21" s="2"/>
      <c r="AA21" s="2"/>
      <c r="AB21" s="3"/>
      <c r="AC21" s="2" t="s">
        <v>48</v>
      </c>
      <c r="AD21" s="2" t="s">
        <v>49</v>
      </c>
      <c r="AE21" s="2" t="s">
        <v>50</v>
      </c>
      <c r="AF21" s="2" t="s">
        <v>51</v>
      </c>
    </row>
    <row r="22" spans="2:32" s="10" customFormat="1" ht="27.75" customHeight="1">
      <c r="B22" s="1259" t="s">
        <v>5</v>
      </c>
      <c r="C22" s="1409"/>
      <c r="D22" s="1297" t="s">
        <v>52</v>
      </c>
      <c r="E22" s="1300"/>
      <c r="F22" s="1242">
        <v>100</v>
      </c>
      <c r="G22" s="1043" t="s">
        <v>715</v>
      </c>
      <c r="H22" s="1043"/>
      <c r="I22" s="1043">
        <v>50</v>
      </c>
      <c r="J22" s="1053" t="s">
        <v>667</v>
      </c>
      <c r="K22" s="1059" t="s">
        <v>261</v>
      </c>
      <c r="L22" s="1074">
        <v>40</v>
      </c>
      <c r="M22" s="1045" t="s">
        <v>189</v>
      </c>
      <c r="N22" s="1044"/>
      <c r="O22" s="1043">
        <v>55</v>
      </c>
      <c r="P22" s="1122" t="s">
        <v>210</v>
      </c>
      <c r="Q22" s="1122"/>
      <c r="R22" s="1122">
        <v>100</v>
      </c>
      <c r="S22" s="1136" t="s">
        <v>649</v>
      </c>
      <c r="T22" s="1136"/>
      <c r="U22" s="1136">
        <v>30</v>
      </c>
      <c r="V22" s="1393"/>
      <c r="W22" s="1104" t="s">
        <v>674</v>
      </c>
      <c r="X22" s="1123" t="s">
        <v>54</v>
      </c>
      <c r="Y22" s="1039">
        <v>2.6</v>
      </c>
      <c r="Z22" s="1305"/>
      <c r="AA22" s="1299" t="s">
        <v>55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2" s="10" customFormat="1" ht="27.95" customHeight="1">
      <c r="B23" s="1259">
        <v>20</v>
      </c>
      <c r="C23" s="1409"/>
      <c r="D23" s="1297"/>
      <c r="E23" s="1297"/>
      <c r="F23" s="1242"/>
      <c r="G23" s="1307"/>
      <c r="H23" s="1122"/>
      <c r="I23" s="1122"/>
      <c r="J23" s="1043"/>
      <c r="K23" s="1043"/>
      <c r="L23" s="1043"/>
      <c r="M23" s="1122" t="s">
        <v>149</v>
      </c>
      <c r="N23" s="1122"/>
      <c r="O23" s="1122">
        <v>5</v>
      </c>
      <c r="P23" s="1122"/>
      <c r="Q23" s="1122"/>
      <c r="R23" s="1122"/>
      <c r="S23" s="1136" t="s">
        <v>606</v>
      </c>
      <c r="T23" s="1136"/>
      <c r="U23" s="1136">
        <v>3</v>
      </c>
      <c r="V23" s="1393"/>
      <c r="W23" s="1112" t="s">
        <v>6</v>
      </c>
      <c r="X23" s="1119" t="s">
        <v>57</v>
      </c>
      <c r="Y23" s="1039">
        <v>2</v>
      </c>
      <c r="Z23" s="11"/>
      <c r="AA23" s="1298" t="s">
        <v>58</v>
      </c>
      <c r="AB23" s="3">
        <v>2</v>
      </c>
      <c r="AC23" s="7">
        <f>AB23*7</f>
        <v>14</v>
      </c>
      <c r="AD23" s="3">
        <f>AB23*5</f>
        <v>10</v>
      </c>
      <c r="AE23" s="3" t="s">
        <v>59</v>
      </c>
      <c r="AF23" s="8">
        <f>AC23*4+AD23*9</f>
        <v>146</v>
      </c>
    </row>
    <row r="24" spans="2:32" s="10" customFormat="1" ht="27.95" customHeight="1">
      <c r="B24" s="1259" t="s">
        <v>95</v>
      </c>
      <c r="C24" s="1409"/>
      <c r="D24" s="1297"/>
      <c r="E24" s="1296"/>
      <c r="F24" s="1242"/>
      <c r="G24" s="1307"/>
      <c r="H24" s="1122"/>
      <c r="I24" s="1122"/>
      <c r="J24" s="1043"/>
      <c r="K24" s="1043"/>
      <c r="L24" s="1043"/>
      <c r="M24" s="1045" t="s">
        <v>603</v>
      </c>
      <c r="N24" s="1192"/>
      <c r="O24" s="1045">
        <v>5</v>
      </c>
      <c r="P24" s="1122"/>
      <c r="Q24" s="1055"/>
      <c r="R24" s="1122"/>
      <c r="S24" s="1136" t="s">
        <v>657</v>
      </c>
      <c r="T24" s="1136"/>
      <c r="U24" s="1136">
        <v>2</v>
      </c>
      <c r="V24" s="1393"/>
      <c r="W24" s="1104" t="s">
        <v>637</v>
      </c>
      <c r="X24" s="1119" t="s">
        <v>60</v>
      </c>
      <c r="Y24" s="1039">
        <v>2.5</v>
      </c>
      <c r="Z24" s="1305"/>
      <c r="AA24" s="2" t="s">
        <v>61</v>
      </c>
      <c r="AB24" s="3">
        <v>1.5</v>
      </c>
      <c r="AC24" s="3">
        <f>AB24*1</f>
        <v>1.5</v>
      </c>
      <c r="AD24" s="3" t="s">
        <v>59</v>
      </c>
      <c r="AE24" s="3">
        <f>AB24*5</f>
        <v>7.5</v>
      </c>
      <c r="AF24" s="3">
        <f>AC24*4+AE24*4</f>
        <v>36</v>
      </c>
    </row>
    <row r="25" spans="2:32" s="10" customFormat="1" ht="27.95" customHeight="1">
      <c r="B25" s="1411" t="s">
        <v>72</v>
      </c>
      <c r="C25" s="1409"/>
      <c r="D25" s="1045"/>
      <c r="E25" s="1181"/>
      <c r="F25" s="1179"/>
      <c r="G25" s="1307"/>
      <c r="H25" s="1122"/>
      <c r="I25" s="1122"/>
      <c r="J25" s="1043"/>
      <c r="K25" s="1043"/>
      <c r="L25" s="1043"/>
      <c r="M25" s="1066" t="s">
        <v>719</v>
      </c>
      <c r="N25" s="1308" t="s">
        <v>249</v>
      </c>
      <c r="O25" s="1278">
        <v>3</v>
      </c>
      <c r="P25" s="1122"/>
      <c r="Q25" s="1055"/>
      <c r="R25" s="1122"/>
      <c r="S25" s="1043"/>
      <c r="T25" s="1043"/>
      <c r="U25" s="1043"/>
      <c r="V25" s="1393"/>
      <c r="W25" s="1112" t="s">
        <v>8</v>
      </c>
      <c r="X25" s="1119" t="s">
        <v>63</v>
      </c>
      <c r="Y25" s="1039">
        <f>AB26</f>
        <v>0</v>
      </c>
      <c r="Z25" s="11"/>
      <c r="AA25" s="2" t="s">
        <v>64</v>
      </c>
      <c r="AB25" s="3">
        <v>2.5</v>
      </c>
      <c r="AC25" s="3"/>
      <c r="AD25" s="3">
        <f>AB25*5</f>
        <v>12.5</v>
      </c>
      <c r="AE25" s="3" t="s">
        <v>59</v>
      </c>
      <c r="AF25" s="3">
        <f>AD25*9</f>
        <v>112.5</v>
      </c>
    </row>
    <row r="26" spans="2:32" s="10" customFormat="1" ht="27.95" customHeight="1">
      <c r="B26" s="1411"/>
      <c r="C26" s="1409"/>
      <c r="D26" s="1046"/>
      <c r="E26" s="1114"/>
      <c r="F26" s="1113"/>
      <c r="G26" s="1307"/>
      <c r="H26" s="1122"/>
      <c r="I26" s="1122"/>
      <c r="J26" s="1043"/>
      <c r="K26" s="1043"/>
      <c r="L26" s="1043"/>
      <c r="M26" s="1043"/>
      <c r="N26" s="1044"/>
      <c r="O26" s="1043"/>
      <c r="P26" s="1122"/>
      <c r="Q26" s="1055"/>
      <c r="R26" s="1122"/>
      <c r="S26" s="1043"/>
      <c r="T26" s="1043"/>
      <c r="U26" s="1043"/>
      <c r="V26" s="1393"/>
      <c r="W26" s="1104" t="s">
        <v>718</v>
      </c>
      <c r="X26" s="1118" t="s">
        <v>65</v>
      </c>
      <c r="Y26" s="1039">
        <v>0</v>
      </c>
      <c r="Z26" s="1305"/>
      <c r="AA26" s="2" t="s">
        <v>66</v>
      </c>
      <c r="AB26" s="3"/>
      <c r="AC26" s="2"/>
      <c r="AD26" s="2"/>
      <c r="AE26" s="2">
        <f>AB26*15</f>
        <v>0</v>
      </c>
      <c r="AF26" s="2"/>
    </row>
    <row r="27" spans="2:32" s="10" customFormat="1" ht="27.95" customHeight="1">
      <c r="B27" s="1048" t="s">
        <v>67</v>
      </c>
      <c r="C27" s="1258"/>
      <c r="D27" s="1116"/>
      <c r="E27" s="1043"/>
      <c r="F27" s="1042"/>
      <c r="G27" s="1242"/>
      <c r="H27" s="1114"/>
      <c r="I27" s="1113"/>
      <c r="J27" s="1043"/>
      <c r="K27" s="1043"/>
      <c r="L27" s="1043"/>
      <c r="M27" s="1043"/>
      <c r="N27" s="1044"/>
      <c r="O27" s="1043"/>
      <c r="P27" s="1122"/>
      <c r="Q27" s="1055"/>
      <c r="R27" s="1122"/>
      <c r="S27" s="1043"/>
      <c r="T27" s="1043"/>
      <c r="U27" s="1043"/>
      <c r="V27" s="1393"/>
      <c r="W27" s="1112" t="s">
        <v>9</v>
      </c>
      <c r="X27" s="1111"/>
      <c r="Y27" s="1039"/>
      <c r="Z27" s="11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2" s="10" customFormat="1" ht="27.95" customHeight="1" thickBot="1">
      <c r="B28" s="1257"/>
      <c r="C28" s="1256"/>
      <c r="D28" s="1135"/>
      <c r="E28" s="1108"/>
      <c r="F28" s="1107"/>
      <c r="G28" s="1306"/>
      <c r="H28" s="1147"/>
      <c r="I28" s="1105"/>
      <c r="J28" s="1144"/>
      <c r="K28" s="1145"/>
      <c r="L28" s="1144"/>
      <c r="M28" s="1144"/>
      <c r="N28" s="1145"/>
      <c r="O28" s="1144"/>
      <c r="P28" s="1144"/>
      <c r="Q28" s="1145"/>
      <c r="R28" s="1144"/>
      <c r="S28" s="1043"/>
      <c r="T28" s="1043"/>
      <c r="U28" s="1043"/>
      <c r="V28" s="1394"/>
      <c r="W28" s="1104" t="s">
        <v>717</v>
      </c>
      <c r="X28" s="1207"/>
      <c r="Y28" s="1039"/>
      <c r="Z28" s="1305"/>
      <c r="AA28" s="11"/>
      <c r="AB28" s="1304"/>
      <c r="AC28" s="9">
        <f>AC27*4/AF27</f>
        <v>0.15658362989323843</v>
      </c>
      <c r="AD28" s="9">
        <f>AD27*9/AF27</f>
        <v>0.28825622775800713</v>
      </c>
      <c r="AE28" s="9">
        <f>AE27*4/AF27</f>
        <v>0.55516014234875444</v>
      </c>
      <c r="AF28" s="11"/>
    </row>
    <row r="29" spans="2:32" s="5" customFormat="1" ht="27.95" customHeight="1">
      <c r="B29" s="1248">
        <v>12</v>
      </c>
      <c r="C29" s="1409"/>
      <c r="D29" s="1206" t="str">
        <f>'12月菜單國華'!M30</f>
        <v>糙米麥片飯</v>
      </c>
      <c r="E29" s="1206" t="s">
        <v>12</v>
      </c>
      <c r="F29" s="1206"/>
      <c r="G29" s="1206" t="str">
        <f>'12月菜單國華'!M31</f>
        <v xml:space="preserve"> 銀蘿豬腩 </v>
      </c>
      <c r="H29" s="1206" t="s">
        <v>14</v>
      </c>
      <c r="I29" s="1206"/>
      <c r="J29" s="1206" t="str">
        <f>'12月菜單國華'!M32</f>
        <v xml:space="preserve"> 南洋咖哩風味雞 </v>
      </c>
      <c r="K29" s="1206" t="s">
        <v>14</v>
      </c>
      <c r="L29" s="1206"/>
      <c r="M29" s="1206" t="str">
        <f>'12月菜單國華'!M33</f>
        <v xml:space="preserve">  干絲炒雙絲(豆) </v>
      </c>
      <c r="N29" s="1206" t="s">
        <v>14</v>
      </c>
      <c r="O29" s="1206"/>
      <c r="P29" s="1206" t="str">
        <f>'12月菜單國華'!M34</f>
        <v xml:space="preserve"> 深色蔬菜</v>
      </c>
      <c r="Q29" s="1206" t="s">
        <v>70</v>
      </c>
      <c r="R29" s="1206"/>
      <c r="S29" s="1206" t="str">
        <f>'12月菜單國華'!M35</f>
        <v xml:space="preserve"> 麵線糊(芡)</v>
      </c>
      <c r="T29" s="1206" t="s">
        <v>716</v>
      </c>
      <c r="U29" s="1206"/>
      <c r="V29" s="1392" t="s">
        <v>617</v>
      </c>
      <c r="W29" s="1125" t="s">
        <v>4</v>
      </c>
      <c r="X29" s="1124" t="s">
        <v>47</v>
      </c>
      <c r="Y29" s="1088">
        <v>5.7</v>
      </c>
      <c r="Z29" s="2"/>
      <c r="AA29" s="2"/>
      <c r="AB29" s="3"/>
      <c r="AC29" s="2" t="s">
        <v>48</v>
      </c>
      <c r="AD29" s="2" t="s">
        <v>49</v>
      </c>
      <c r="AE29" s="2" t="s">
        <v>50</v>
      </c>
      <c r="AF29" s="2" t="s">
        <v>51</v>
      </c>
    </row>
    <row r="30" spans="2:32" ht="27.95" customHeight="1">
      <c r="B30" s="1241" t="s">
        <v>5</v>
      </c>
      <c r="C30" s="1409"/>
      <c r="D30" s="1122" t="s">
        <v>52</v>
      </c>
      <c r="E30" s="1122"/>
      <c r="F30" s="1122">
        <v>66</v>
      </c>
      <c r="G30" s="1043" t="s">
        <v>715</v>
      </c>
      <c r="H30" s="1043"/>
      <c r="I30" s="1043">
        <v>50</v>
      </c>
      <c r="J30" s="1045" t="s">
        <v>652</v>
      </c>
      <c r="K30" s="1045"/>
      <c r="L30" s="1045">
        <v>45</v>
      </c>
      <c r="M30" s="1051" t="s">
        <v>714</v>
      </c>
      <c r="N30" s="1051" t="s">
        <v>249</v>
      </c>
      <c r="O30" s="1051">
        <v>15</v>
      </c>
      <c r="P30" s="1122" t="s">
        <v>210</v>
      </c>
      <c r="Q30" s="1122"/>
      <c r="R30" s="1122">
        <v>100</v>
      </c>
      <c r="S30" s="1122" t="s">
        <v>713</v>
      </c>
      <c r="T30" s="1043"/>
      <c r="U30" s="1122">
        <v>5</v>
      </c>
      <c r="V30" s="1393"/>
      <c r="W30" s="1104" t="s">
        <v>610</v>
      </c>
      <c r="X30" s="1123" t="s">
        <v>54</v>
      </c>
      <c r="Y30" s="1039">
        <v>2.2999999999999998</v>
      </c>
      <c r="Z30" s="1234"/>
      <c r="AA30" s="1299" t="s">
        <v>55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2" ht="27.95" customHeight="1">
      <c r="B31" s="1241">
        <v>21</v>
      </c>
      <c r="C31" s="1409"/>
      <c r="D31" s="1122" t="s">
        <v>184</v>
      </c>
      <c r="E31" s="1122"/>
      <c r="F31" s="1122">
        <v>20</v>
      </c>
      <c r="G31" s="1043" t="s">
        <v>602</v>
      </c>
      <c r="H31" s="1043"/>
      <c r="I31" s="1043">
        <v>15</v>
      </c>
      <c r="J31" s="1045" t="s">
        <v>690</v>
      </c>
      <c r="K31" s="1045"/>
      <c r="L31" s="1045">
        <v>10</v>
      </c>
      <c r="M31" s="1051" t="s">
        <v>712</v>
      </c>
      <c r="N31" s="1051"/>
      <c r="O31" s="1051">
        <v>35</v>
      </c>
      <c r="P31" s="1043"/>
      <c r="Q31" s="1044"/>
      <c r="R31" s="1043"/>
      <c r="S31" s="1122" t="s">
        <v>90</v>
      </c>
      <c r="T31" s="1122"/>
      <c r="U31" s="1122">
        <v>10</v>
      </c>
      <c r="V31" s="1393"/>
      <c r="W31" s="1112" t="s">
        <v>6</v>
      </c>
      <c r="X31" s="1119" t="s">
        <v>57</v>
      </c>
      <c r="Y31" s="1039">
        <v>1.9</v>
      </c>
      <c r="Z31" s="2"/>
      <c r="AA31" s="1298" t="s">
        <v>58</v>
      </c>
      <c r="AB31" s="3">
        <v>2.2999999999999998</v>
      </c>
      <c r="AC31" s="7">
        <f>AB31*7</f>
        <v>16.099999999999998</v>
      </c>
      <c r="AD31" s="3">
        <f>AB31*5</f>
        <v>11.5</v>
      </c>
      <c r="AE31" s="3" t="s">
        <v>59</v>
      </c>
      <c r="AF31" s="8">
        <f>AC31*4+AD31*9</f>
        <v>167.89999999999998</v>
      </c>
    </row>
    <row r="32" spans="2:32" ht="27.95" customHeight="1">
      <c r="B32" s="1241" t="s">
        <v>7</v>
      </c>
      <c r="C32" s="1409"/>
      <c r="D32" s="1122" t="s">
        <v>182</v>
      </c>
      <c r="E32" s="1055"/>
      <c r="F32" s="1043">
        <v>14</v>
      </c>
      <c r="G32" s="1045" t="s">
        <v>606</v>
      </c>
      <c r="H32" s="1295"/>
      <c r="I32" s="1043">
        <v>5</v>
      </c>
      <c r="J32" s="1045" t="s">
        <v>606</v>
      </c>
      <c r="K32" s="1192"/>
      <c r="L32" s="1045">
        <v>10</v>
      </c>
      <c r="M32" s="1051" t="s">
        <v>606</v>
      </c>
      <c r="N32" s="1052"/>
      <c r="O32" s="1051">
        <v>10</v>
      </c>
      <c r="P32" s="1043"/>
      <c r="Q32" s="1044"/>
      <c r="R32" s="1043"/>
      <c r="S32" s="1066" t="s">
        <v>606</v>
      </c>
      <c r="T32" s="1220"/>
      <c r="U32" s="1064">
        <v>2</v>
      </c>
      <c r="V32" s="1393"/>
      <c r="W32" s="1104" t="s">
        <v>709</v>
      </c>
      <c r="X32" s="1119" t="s">
        <v>60</v>
      </c>
      <c r="Y32" s="1039">
        <v>2.2999999999999998</v>
      </c>
      <c r="Z32" s="1234"/>
      <c r="AA32" s="2" t="s">
        <v>61</v>
      </c>
      <c r="AB32" s="3">
        <v>1.5</v>
      </c>
      <c r="AC32" s="3">
        <f>AB32*1</f>
        <v>1.5</v>
      </c>
      <c r="AD32" s="3" t="s">
        <v>59</v>
      </c>
      <c r="AE32" s="3">
        <f>AB32*5</f>
        <v>7.5</v>
      </c>
      <c r="AF32" s="3">
        <f>AC32*4+AE32*4</f>
        <v>36</v>
      </c>
    </row>
    <row r="33" spans="2:32" ht="27.95" customHeight="1">
      <c r="B33" s="1408" t="s">
        <v>91</v>
      </c>
      <c r="C33" s="1409"/>
      <c r="D33" s="1055"/>
      <c r="E33" s="1055"/>
      <c r="F33" s="1122"/>
      <c r="G33" s="1051"/>
      <c r="H33" s="1204"/>
      <c r="I33" s="1051"/>
      <c r="J33" s="1045"/>
      <c r="K33" s="1192"/>
      <c r="L33" s="1045"/>
      <c r="M33" s="1221"/>
      <c r="N33" s="1061"/>
      <c r="O33" s="1221"/>
      <c r="P33" s="1122"/>
      <c r="Q33" s="1055"/>
      <c r="R33" s="1122"/>
      <c r="S33" s="1113" t="s">
        <v>626</v>
      </c>
      <c r="T33" s="1113"/>
      <c r="U33" s="1113">
        <v>2</v>
      </c>
      <c r="V33" s="1393"/>
      <c r="W33" s="1112" t="s">
        <v>8</v>
      </c>
      <c r="X33" s="1119" t="s">
        <v>63</v>
      </c>
      <c r="Y33" s="1039">
        <v>0</v>
      </c>
      <c r="Z33" s="2"/>
      <c r="AA33" s="2" t="s">
        <v>64</v>
      </c>
      <c r="AB33" s="3">
        <v>2.5</v>
      </c>
      <c r="AC33" s="3"/>
      <c r="AD33" s="3">
        <f>AB33*5</f>
        <v>12.5</v>
      </c>
      <c r="AE33" s="3" t="s">
        <v>59</v>
      </c>
      <c r="AF33" s="3">
        <f>AD33*9</f>
        <v>112.5</v>
      </c>
    </row>
    <row r="34" spans="2:32" ht="27.95" customHeight="1">
      <c r="B34" s="1408"/>
      <c r="C34" s="1409"/>
      <c r="D34" s="1055"/>
      <c r="E34" s="1055"/>
      <c r="F34" s="1122"/>
      <c r="G34" s="1043"/>
      <c r="H34" s="1043"/>
      <c r="I34" s="1043"/>
      <c r="J34" s="1043"/>
      <c r="K34" s="1043"/>
      <c r="L34" s="1043"/>
      <c r="M34" s="1043"/>
      <c r="N34" s="1043"/>
      <c r="O34" s="1043"/>
      <c r="P34" s="1122"/>
      <c r="Q34" s="1055"/>
      <c r="R34" s="1122"/>
      <c r="S34" s="1204" t="s">
        <v>603</v>
      </c>
      <c r="T34" s="1052"/>
      <c r="U34" s="1051">
        <v>2</v>
      </c>
      <c r="V34" s="1393"/>
      <c r="W34" s="1104" t="s">
        <v>601</v>
      </c>
      <c r="X34" s="1118" t="s">
        <v>65</v>
      </c>
      <c r="Y34" s="1039">
        <v>0</v>
      </c>
      <c r="Z34" s="1234"/>
      <c r="AA34" s="2" t="s">
        <v>66</v>
      </c>
      <c r="AB34" s="3">
        <v>1</v>
      </c>
      <c r="AE34" s="2">
        <f>AB34*15</f>
        <v>15</v>
      </c>
    </row>
    <row r="35" spans="2:32" ht="27.95" customHeight="1">
      <c r="B35" s="1048" t="s">
        <v>67</v>
      </c>
      <c r="C35" s="1255"/>
      <c r="D35" s="1055"/>
      <c r="E35" s="1055"/>
      <c r="F35" s="1122"/>
      <c r="G35" s="1043"/>
      <c r="H35" s="1055"/>
      <c r="I35" s="1043"/>
      <c r="J35" s="1046"/>
      <c r="K35" s="1055"/>
      <c r="L35" s="1122"/>
      <c r="M35" s="1043"/>
      <c r="N35" s="1043"/>
      <c r="O35" s="1043"/>
      <c r="P35" s="1122"/>
      <c r="Q35" s="1055"/>
      <c r="R35" s="1122"/>
      <c r="S35" s="1045"/>
      <c r="T35" s="1052"/>
      <c r="U35" s="1051"/>
      <c r="V35" s="1393"/>
      <c r="W35" s="1112" t="s">
        <v>9</v>
      </c>
      <c r="X35" s="1111"/>
      <c r="Y35" s="1039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95" customHeight="1">
      <c r="B36" s="1251"/>
      <c r="C36" s="1250"/>
      <c r="D36" s="1145"/>
      <c r="E36" s="1145"/>
      <c r="F36" s="1303"/>
      <c r="G36" s="1302"/>
      <c r="H36" s="1148"/>
      <c r="I36" s="1143"/>
      <c r="J36" s="1143"/>
      <c r="K36" s="1148"/>
      <c r="L36" s="1143"/>
      <c r="M36" s="1043"/>
      <c r="N36" s="1043"/>
      <c r="O36" s="1043"/>
      <c r="P36" s="1144"/>
      <c r="Q36" s="1145"/>
      <c r="R36" s="1144"/>
      <c r="S36" s="1146"/>
      <c r="T36" s="1145"/>
      <c r="U36" s="1144"/>
      <c r="V36" s="1394"/>
      <c r="W36" s="1104" t="s">
        <v>691</v>
      </c>
      <c r="X36" s="1103"/>
      <c r="Y36" s="1039"/>
      <c r="Z36" s="1234"/>
      <c r="AC36" s="9">
        <f>AC35*4/AF35</f>
        <v>0.15094339622641509</v>
      </c>
      <c r="AD36" s="9">
        <f>AD35*9/AF35</f>
        <v>0.27536970933197347</v>
      </c>
      <c r="AE36" s="9">
        <f>AE35*4/AF35</f>
        <v>0.57368689444161147</v>
      </c>
    </row>
    <row r="37" spans="2:32" s="5" customFormat="1" ht="27.95" customHeight="1">
      <c r="B37" s="1248">
        <v>12</v>
      </c>
      <c r="C37" s="1409"/>
      <c r="D37" s="1247" t="str">
        <f>'12月菜單國華'!Q30</f>
        <v>什錦蛋炒飯</v>
      </c>
      <c r="E37" s="1247" t="s">
        <v>634</v>
      </c>
      <c r="F37" s="1247"/>
      <c r="G37" s="1206" t="str">
        <f>'12月菜單國華'!Q31</f>
        <v>三節雞翅</v>
      </c>
      <c r="H37" s="1206" t="s">
        <v>633</v>
      </c>
      <c r="I37" s="1206"/>
      <c r="J37" s="1206" t="str">
        <f>'12月菜單國華'!Q32</f>
        <v xml:space="preserve">   蔥花吉拿棒(加)</v>
      </c>
      <c r="K37" s="1206" t="s">
        <v>15</v>
      </c>
      <c r="L37" s="1206"/>
      <c r="M37" s="1206" t="str">
        <f>'12月菜單國華'!Q33</f>
        <v xml:space="preserve"> 炒四絲</v>
      </c>
      <c r="N37" s="1206" t="s">
        <v>14</v>
      </c>
      <c r="O37" s="1206"/>
      <c r="P37" s="1206" t="str">
        <f>'12月菜單國華'!Q34</f>
        <v xml:space="preserve"> 淺色蔬菜</v>
      </c>
      <c r="Q37" s="1206" t="s">
        <v>70</v>
      </c>
      <c r="R37" s="1206"/>
      <c r="S37" s="1206" t="str">
        <f>'12月菜單國華'!Q35</f>
        <v>柴魚海帶苗湯</v>
      </c>
      <c r="T37" s="1206" t="s">
        <v>14</v>
      </c>
      <c r="U37" s="1206"/>
      <c r="V37" s="1392" t="s">
        <v>617</v>
      </c>
      <c r="W37" s="1125" t="s">
        <v>4</v>
      </c>
      <c r="X37" s="1124" t="s">
        <v>47</v>
      </c>
      <c r="Y37" s="1301">
        <v>5.5</v>
      </c>
      <c r="Z37" s="2"/>
      <c r="AA37" s="2"/>
      <c r="AB37" s="3"/>
      <c r="AC37" s="2" t="s">
        <v>48</v>
      </c>
      <c r="AD37" s="2" t="s">
        <v>49</v>
      </c>
      <c r="AE37" s="2" t="s">
        <v>50</v>
      </c>
      <c r="AF37" s="2" t="s">
        <v>51</v>
      </c>
    </row>
    <row r="38" spans="2:32" ht="27.95" customHeight="1">
      <c r="B38" s="1241" t="s">
        <v>5</v>
      </c>
      <c r="C38" s="1410"/>
      <c r="D38" s="1297" t="s">
        <v>52</v>
      </c>
      <c r="E38" s="1300"/>
      <c r="F38" s="1242">
        <v>90</v>
      </c>
      <c r="G38" s="1043" t="s">
        <v>660</v>
      </c>
      <c r="H38" s="1043"/>
      <c r="I38" s="1043">
        <v>60</v>
      </c>
      <c r="J38" s="1053" t="s">
        <v>711</v>
      </c>
      <c r="K38" s="1059" t="s">
        <v>250</v>
      </c>
      <c r="L38" s="1074">
        <v>30</v>
      </c>
      <c r="M38" s="1043" t="s">
        <v>602</v>
      </c>
      <c r="N38" s="1181"/>
      <c r="O38" s="1179">
        <v>55</v>
      </c>
      <c r="P38" s="1043" t="s">
        <v>211</v>
      </c>
      <c r="Q38" s="1043"/>
      <c r="R38" s="1043">
        <v>100</v>
      </c>
      <c r="S38" s="1210" t="s">
        <v>710</v>
      </c>
      <c r="T38" s="1277"/>
      <c r="U38" s="1252">
        <v>1</v>
      </c>
      <c r="V38" s="1393"/>
      <c r="W38" s="1104" t="s">
        <v>683</v>
      </c>
      <c r="X38" s="1123" t="s">
        <v>54</v>
      </c>
      <c r="Y38" s="1290">
        <v>2.2000000000000002</v>
      </c>
      <c r="Z38" s="1234"/>
      <c r="AA38" s="1299" t="s">
        <v>55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95" customHeight="1">
      <c r="B39" s="1241">
        <v>22</v>
      </c>
      <c r="C39" s="1410"/>
      <c r="D39" s="1297" t="s">
        <v>665</v>
      </c>
      <c r="E39" s="1297"/>
      <c r="F39" s="1242">
        <v>20</v>
      </c>
      <c r="G39" s="1043"/>
      <c r="H39" s="1043"/>
      <c r="I39" s="1043"/>
      <c r="J39" s="1043"/>
      <c r="K39" s="1122"/>
      <c r="L39" s="1043"/>
      <c r="M39" s="1221" t="s">
        <v>606</v>
      </c>
      <c r="N39" s="1061"/>
      <c r="O39" s="1221">
        <v>5</v>
      </c>
      <c r="P39" s="1043"/>
      <c r="Q39" s="1044"/>
      <c r="R39" s="1043"/>
      <c r="S39" s="1254" t="s">
        <v>194</v>
      </c>
      <c r="T39" s="1253"/>
      <c r="U39" s="1252">
        <v>0.1</v>
      </c>
      <c r="V39" s="1393"/>
      <c r="W39" s="1112" t="s">
        <v>6</v>
      </c>
      <c r="X39" s="1119" t="s">
        <v>57</v>
      </c>
      <c r="Y39" s="1290">
        <v>1.9</v>
      </c>
      <c r="Z39" s="2"/>
      <c r="AA39" s="1298" t="s">
        <v>58</v>
      </c>
      <c r="AB39" s="3">
        <v>2.2999999999999998</v>
      </c>
      <c r="AC39" s="7">
        <f>AB39*7</f>
        <v>16.099999999999998</v>
      </c>
      <c r="AD39" s="3">
        <f>AB39*5</f>
        <v>11.5</v>
      </c>
      <c r="AE39" s="3" t="s">
        <v>59</v>
      </c>
      <c r="AF39" s="8">
        <f>AC39*4+AD39*9</f>
        <v>167.89999999999998</v>
      </c>
    </row>
    <row r="40" spans="2:32" ht="27.95" customHeight="1">
      <c r="B40" s="1241" t="s">
        <v>7</v>
      </c>
      <c r="C40" s="1410"/>
      <c r="D40" s="1297" t="s">
        <v>609</v>
      </c>
      <c r="E40" s="1296"/>
      <c r="F40" s="1242">
        <v>15</v>
      </c>
      <c r="G40" s="1045"/>
      <c r="H40" s="1295"/>
      <c r="I40" s="1043"/>
      <c r="J40" s="1043"/>
      <c r="K40" s="1043"/>
      <c r="L40" s="1043"/>
      <c r="M40" s="1136" t="s">
        <v>657</v>
      </c>
      <c r="N40" s="1136"/>
      <c r="O40" s="1136">
        <v>5</v>
      </c>
      <c r="P40" s="1043"/>
      <c r="Q40" s="1044"/>
      <c r="R40" s="1043"/>
      <c r="S40" s="1053" t="s">
        <v>262</v>
      </c>
      <c r="T40" s="1266"/>
      <c r="U40" s="1276">
        <v>5</v>
      </c>
      <c r="V40" s="1393"/>
      <c r="W40" s="1104" t="s">
        <v>709</v>
      </c>
      <c r="X40" s="1119" t="s">
        <v>60</v>
      </c>
      <c r="Y40" s="1290">
        <v>2.5</v>
      </c>
      <c r="Z40" s="1234"/>
      <c r="AA40" s="2" t="s">
        <v>61</v>
      </c>
      <c r="AB40" s="3">
        <v>1.6</v>
      </c>
      <c r="AC40" s="3">
        <f>AB40*1</f>
        <v>1.6</v>
      </c>
      <c r="AD40" s="3" t="s">
        <v>59</v>
      </c>
      <c r="AE40" s="3">
        <f>AB40*5</f>
        <v>8</v>
      </c>
      <c r="AF40" s="3">
        <f>AC40*4+AE40*4</f>
        <v>38.4</v>
      </c>
    </row>
    <row r="41" spans="2:32" ht="27.95" customHeight="1">
      <c r="B41" s="1408" t="s">
        <v>92</v>
      </c>
      <c r="C41" s="1410"/>
      <c r="D41" s="1294"/>
      <c r="E41" s="1044"/>
      <c r="F41" s="1042"/>
      <c r="G41" s="1293"/>
      <c r="H41" s="1180"/>
      <c r="I41" s="1179"/>
      <c r="J41" s="1043"/>
      <c r="K41" s="1043"/>
      <c r="L41" s="1043"/>
      <c r="M41" s="1122" t="s">
        <v>603</v>
      </c>
      <c r="N41" s="1114"/>
      <c r="O41" s="1043">
        <v>5</v>
      </c>
      <c r="P41" s="1043"/>
      <c r="Q41" s="1044"/>
      <c r="R41" s="1043"/>
      <c r="S41" s="1113"/>
      <c r="T41" s="1113"/>
      <c r="U41" s="1113"/>
      <c r="V41" s="1393"/>
      <c r="W41" s="1112" t="s">
        <v>8</v>
      </c>
      <c r="X41" s="1119" t="s">
        <v>63</v>
      </c>
      <c r="Y41" s="1290">
        <f>AB42</f>
        <v>0</v>
      </c>
      <c r="Z41" s="2"/>
      <c r="AA41" s="2" t="s">
        <v>64</v>
      </c>
      <c r="AB41" s="3">
        <v>2.5</v>
      </c>
      <c r="AC41" s="3"/>
      <c r="AD41" s="3">
        <f>AB41*5</f>
        <v>12.5</v>
      </c>
      <c r="AE41" s="3" t="s">
        <v>59</v>
      </c>
      <c r="AF41" s="3">
        <f>AD41*9</f>
        <v>112.5</v>
      </c>
    </row>
    <row r="42" spans="2:32" ht="27.95" customHeight="1">
      <c r="B42" s="1408"/>
      <c r="C42" s="1410"/>
      <c r="D42" s="1292"/>
      <c r="E42" s="1044"/>
      <c r="F42" s="1042"/>
      <c r="G42" s="1291"/>
      <c r="H42" s="1055"/>
      <c r="I42" s="1122"/>
      <c r="J42" s="1043"/>
      <c r="K42" s="1043"/>
      <c r="L42" s="1043"/>
      <c r="M42" s="1136"/>
      <c r="N42" s="1136"/>
      <c r="O42" s="1136"/>
      <c r="P42" s="1043"/>
      <c r="Q42" s="1044"/>
      <c r="R42" s="1043"/>
      <c r="S42" s="1273"/>
      <c r="T42" s="1267"/>
      <c r="U42" s="1058"/>
      <c r="V42" s="1393"/>
      <c r="W42" s="1104" t="s">
        <v>708</v>
      </c>
      <c r="X42" s="1118" t="s">
        <v>65</v>
      </c>
      <c r="Y42" s="1290">
        <v>0</v>
      </c>
      <c r="Z42" s="1234"/>
      <c r="AA42" s="2" t="s">
        <v>66</v>
      </c>
      <c r="AE42" s="2">
        <f>AB42*15</f>
        <v>0</v>
      </c>
    </row>
    <row r="43" spans="2:32" ht="27.95" customHeight="1">
      <c r="B43" s="1048" t="s">
        <v>67</v>
      </c>
      <c r="C43" s="1239"/>
      <c r="D43" s="1135"/>
      <c r="E43" s="1108"/>
      <c r="F43" s="1289"/>
      <c r="G43" s="1287"/>
      <c r="H43" s="1288"/>
      <c r="I43" s="1287"/>
      <c r="J43" s="1135"/>
      <c r="K43" s="1135"/>
      <c r="L43" s="1135"/>
      <c r="M43" s="1136"/>
      <c r="N43" s="1136"/>
      <c r="O43" s="1136"/>
      <c r="P43" s="1043"/>
      <c r="Q43" s="1044"/>
      <c r="R43" s="1043"/>
      <c r="S43" s="1146"/>
      <c r="T43" s="1145"/>
      <c r="U43" s="1146"/>
      <c r="V43" s="1393"/>
      <c r="W43" s="1112" t="s">
        <v>9</v>
      </c>
      <c r="X43" s="1111"/>
      <c r="Y43" s="1286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7.95" customHeight="1" thickBot="1">
      <c r="B44" s="1235"/>
      <c r="C44" s="1234"/>
      <c r="D44" s="1285"/>
      <c r="E44" s="1284"/>
      <c r="F44" s="1283"/>
      <c r="G44" s="1282"/>
      <c r="H44" s="1232"/>
      <c r="I44" s="1231"/>
      <c r="J44" s="1231"/>
      <c r="K44" s="1232"/>
      <c r="L44" s="1231"/>
      <c r="M44" s="1231"/>
      <c r="N44" s="1232"/>
      <c r="O44" s="1231"/>
      <c r="P44" s="1043"/>
      <c r="Q44" s="1044"/>
      <c r="R44" s="1043"/>
      <c r="S44" s="1231"/>
      <c r="T44" s="1232"/>
      <c r="U44" s="1231"/>
      <c r="V44" s="1394"/>
      <c r="W44" s="1281" t="s">
        <v>707</v>
      </c>
      <c r="X44" s="1229"/>
      <c r="Y44" s="1280"/>
      <c r="Z44" s="1234"/>
      <c r="AC44" s="9">
        <f>AC43*4/AF43</f>
        <v>0.16345624656026417</v>
      </c>
      <c r="AD44" s="9">
        <f>AD43*9/AF43</f>
        <v>0.29719317556411667</v>
      </c>
      <c r="AE44" s="9">
        <f>AE43*4/AF43</f>
        <v>0.53935057787561924</v>
      </c>
    </row>
    <row r="45" spans="2:32" ht="21.75" customHeight="1">
      <c r="C45" s="2"/>
      <c r="J45" s="1412"/>
      <c r="K45" s="1412"/>
      <c r="L45" s="1412"/>
      <c r="M45" s="1412"/>
      <c r="N45" s="1412"/>
      <c r="O45" s="1412"/>
      <c r="P45" s="1412"/>
      <c r="Q45" s="1412"/>
      <c r="R45" s="1412"/>
      <c r="S45" s="1412"/>
      <c r="T45" s="1412"/>
      <c r="U45" s="1412"/>
      <c r="V45" s="1412"/>
      <c r="W45" s="1412"/>
      <c r="X45" s="1412"/>
      <c r="Y45" s="1412"/>
      <c r="Z45" s="1279"/>
    </row>
    <row r="46" spans="2:32">
      <c r="B46" s="3"/>
      <c r="D46" s="1413"/>
      <c r="E46" s="1413"/>
      <c r="F46" s="1414"/>
      <c r="G46" s="1414"/>
      <c r="H46" s="14"/>
      <c r="I46" s="2"/>
      <c r="J46" s="2"/>
      <c r="K46" s="14"/>
      <c r="L46" s="2"/>
      <c r="N46" s="14"/>
      <c r="O46" s="2"/>
      <c r="Q46" s="14"/>
      <c r="R46" s="2"/>
      <c r="T46" s="14"/>
      <c r="U46" s="2"/>
      <c r="V46" s="15"/>
      <c r="Y46" s="17"/>
    </row>
    <row r="47" spans="2:32">
      <c r="Y47" s="17"/>
    </row>
    <row r="48" spans="2:32">
      <c r="Y48" s="17"/>
    </row>
    <row r="49" spans="25:25">
      <c r="Y49" s="17"/>
    </row>
    <row r="50" spans="25:25">
      <c r="Y50" s="17"/>
    </row>
    <row r="51" spans="25:25">
      <c r="Y51" s="17"/>
    </row>
    <row r="52" spans="25:25">
      <c r="Y52" s="17"/>
    </row>
  </sheetData>
  <mergeCells count="19">
    <mergeCell ref="C21:C26"/>
    <mergeCell ref="B1:Y1"/>
    <mergeCell ref="B2:G2"/>
    <mergeCell ref="C5:C10"/>
    <mergeCell ref="B9:B10"/>
    <mergeCell ref="C13:C18"/>
    <mergeCell ref="B17:B18"/>
    <mergeCell ref="V5:V12"/>
    <mergeCell ref="V13:V20"/>
    <mergeCell ref="B25:B26"/>
    <mergeCell ref="V29:V36"/>
    <mergeCell ref="J45:Y45"/>
    <mergeCell ref="D46:G46"/>
    <mergeCell ref="C29:C34"/>
    <mergeCell ref="B33:B34"/>
    <mergeCell ref="C37:C42"/>
    <mergeCell ref="B41:B42"/>
    <mergeCell ref="V37:V44"/>
    <mergeCell ref="V21:V28"/>
  </mergeCells>
  <phoneticPr fontId="19" type="noConversion"/>
  <pageMargins left="0.39370078740157483" right="0.15748031496062992" top="0.19685039370078741" bottom="0.15748031496062992" header="0.51181102362204722" footer="0.51181102362204722"/>
  <pageSetup paperSize="9"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46"/>
  <sheetViews>
    <sheetView view="pageBreakPreview" topLeftCell="A19" zoomScale="50" zoomScaleNormal="40" zoomScaleSheetLayoutView="50" workbookViewId="0">
      <selection activeCell="O54" sqref="O54"/>
    </sheetView>
  </sheetViews>
  <sheetFormatPr defaultRowHeight="20.25"/>
  <cols>
    <col min="1" max="1" width="1.875" style="6" customWidth="1"/>
    <col min="2" max="2" width="4.875" style="12" customWidth="1"/>
    <col min="3" max="3" width="0" style="6" hidden="1" customWidth="1"/>
    <col min="4" max="4" width="30.625" style="6" customWidth="1"/>
    <col min="5" max="5" width="5.625" style="13" customWidth="1"/>
    <col min="6" max="6" width="9.625" style="6" customWidth="1"/>
    <col min="7" max="7" width="30.625" style="6" customWidth="1"/>
    <col min="8" max="8" width="5.625" style="13" customWidth="1"/>
    <col min="9" max="9" width="9.625" style="6" customWidth="1"/>
    <col min="10" max="10" width="30.625" style="6" customWidth="1"/>
    <col min="11" max="11" width="5.625" style="13" customWidth="1"/>
    <col min="12" max="12" width="9.625" style="6" customWidth="1"/>
    <col min="13" max="13" width="30.625" style="6" customWidth="1"/>
    <col min="14" max="14" width="5.625" style="13" customWidth="1"/>
    <col min="15" max="15" width="9.625" style="6" customWidth="1"/>
    <col min="16" max="16" width="30.625" style="6" customWidth="1"/>
    <col min="17" max="17" width="5.625" style="13" customWidth="1"/>
    <col min="18" max="18" width="9.625" style="6" customWidth="1"/>
    <col min="19" max="19" width="30.625" style="6" customWidth="1"/>
    <col min="20" max="20" width="5.625" style="13" customWidth="1"/>
    <col min="21" max="21" width="9.625" style="6" customWidth="1"/>
    <col min="22" max="22" width="12.125" style="18" customWidth="1"/>
    <col min="23" max="23" width="11.75" style="16" customWidth="1"/>
    <col min="24" max="24" width="11.25" style="24" customWidth="1"/>
    <col min="25" max="25" width="6.625" style="19" customWidth="1"/>
    <col min="26" max="26" width="6.625" style="6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6"/>
  </cols>
  <sheetData>
    <row r="1" spans="2:32" s="2" customFormat="1" ht="38.25">
      <c r="B1" s="1399" t="s">
        <v>751</v>
      </c>
      <c r="C1" s="1399"/>
      <c r="D1" s="1399"/>
      <c r="E1" s="1399"/>
      <c r="F1" s="1399"/>
      <c r="G1" s="1399"/>
      <c r="H1" s="1399"/>
      <c r="I1" s="1399"/>
      <c r="J1" s="1399"/>
      <c r="K1" s="1399"/>
      <c r="L1" s="1399"/>
      <c r="M1" s="1399"/>
      <c r="N1" s="1399"/>
      <c r="O1" s="1399"/>
      <c r="P1" s="1399"/>
      <c r="Q1" s="1399"/>
      <c r="R1" s="1399"/>
      <c r="S1" s="1399"/>
      <c r="T1" s="1399"/>
      <c r="U1" s="1399"/>
      <c r="V1" s="1399"/>
      <c r="W1" s="1399"/>
      <c r="X1" s="1399"/>
      <c r="Y1" s="1399"/>
      <c r="Z1" s="1329"/>
      <c r="AB1" s="3"/>
    </row>
    <row r="2" spans="2:32" s="2" customFormat="1" ht="16.5" customHeight="1">
      <c r="B2" s="1415"/>
      <c r="C2" s="1416"/>
      <c r="D2" s="1416"/>
      <c r="E2" s="1416"/>
      <c r="F2" s="1416"/>
      <c r="G2" s="1416"/>
      <c r="H2" s="1331"/>
      <c r="I2" s="1329"/>
      <c r="J2" s="1329"/>
      <c r="K2" s="1331"/>
      <c r="L2" s="1329"/>
      <c r="M2" s="1329"/>
      <c r="N2" s="1331"/>
      <c r="O2" s="1329"/>
      <c r="P2" s="1329"/>
      <c r="Q2" s="1331"/>
      <c r="R2" s="1329"/>
      <c r="S2" s="1329"/>
      <c r="T2" s="1331"/>
      <c r="U2" s="1329"/>
      <c r="V2" s="1173"/>
      <c r="W2" s="1330"/>
      <c r="X2" s="1172"/>
      <c r="Y2" s="1330"/>
      <c r="Z2" s="1329"/>
      <c r="AB2" s="3"/>
    </row>
    <row r="3" spans="2:32" s="2" customFormat="1" ht="31.5" customHeight="1" thickBot="1">
      <c r="B3" s="1169" t="s">
        <v>17</v>
      </c>
      <c r="C3" s="1328"/>
      <c r="D3" s="1327"/>
      <c r="E3" s="1327"/>
      <c r="F3" s="1327"/>
      <c r="G3" s="1327"/>
      <c r="H3" s="1327"/>
      <c r="I3" s="1327"/>
      <c r="J3" s="1327"/>
      <c r="K3" s="1327"/>
      <c r="L3" s="1327"/>
      <c r="M3" s="1327"/>
      <c r="N3" s="1327"/>
      <c r="O3" s="1327"/>
      <c r="P3" s="1327"/>
      <c r="Q3" s="1327"/>
      <c r="R3" s="1327"/>
      <c r="T3" s="1327"/>
      <c r="U3" s="1327"/>
      <c r="V3" s="1166"/>
      <c r="W3" s="1326"/>
      <c r="X3" s="1164"/>
      <c r="Y3" s="1325"/>
      <c r="Z3" s="1234"/>
      <c r="AB3" s="3"/>
    </row>
    <row r="4" spans="2:32" s="4" customFormat="1" ht="43.5">
      <c r="B4" s="1324" t="s">
        <v>0</v>
      </c>
      <c r="C4" s="1323" t="s">
        <v>1</v>
      </c>
      <c r="D4" s="1320" t="s">
        <v>622</v>
      </c>
      <c r="E4" s="1159" t="s">
        <v>16</v>
      </c>
      <c r="F4" s="1320"/>
      <c r="G4" s="1320" t="s">
        <v>669</v>
      </c>
      <c r="H4" s="1159" t="s">
        <v>16</v>
      </c>
      <c r="I4" s="1320"/>
      <c r="J4" s="1320" t="s">
        <v>620</v>
      </c>
      <c r="K4" s="1159" t="s">
        <v>16</v>
      </c>
      <c r="L4" s="1322"/>
      <c r="M4" s="1320" t="s">
        <v>620</v>
      </c>
      <c r="N4" s="1159" t="s">
        <v>16</v>
      </c>
      <c r="O4" s="1320"/>
      <c r="P4" s="1320" t="s">
        <v>620</v>
      </c>
      <c r="Q4" s="1159" t="s">
        <v>16</v>
      </c>
      <c r="R4" s="1320"/>
      <c r="S4" s="1321" t="s">
        <v>2</v>
      </c>
      <c r="T4" s="1159" t="s">
        <v>16</v>
      </c>
      <c r="U4" s="1320"/>
      <c r="V4" s="1157" t="s">
        <v>619</v>
      </c>
      <c r="W4" s="1319" t="s">
        <v>3</v>
      </c>
      <c r="X4" s="1156" t="s">
        <v>10</v>
      </c>
      <c r="Y4" s="1318" t="s">
        <v>11</v>
      </c>
      <c r="Z4" s="1317"/>
      <c r="AA4" s="1299"/>
      <c r="AB4" s="3"/>
      <c r="AC4" s="2"/>
      <c r="AD4" s="2"/>
      <c r="AE4" s="2"/>
      <c r="AF4" s="2"/>
    </row>
    <row r="5" spans="2:32" s="5" customFormat="1" ht="65.099999999999994" customHeight="1">
      <c r="B5" s="1248">
        <v>12</v>
      </c>
      <c r="C5" s="1409"/>
      <c r="D5" s="1206" t="str">
        <f>'12月菜單國華'!A39</f>
        <v>香Q米飯</v>
      </c>
      <c r="E5" s="1206" t="s">
        <v>12</v>
      </c>
      <c r="F5" s="1153" t="s">
        <v>13</v>
      </c>
      <c r="G5" s="1206" t="str">
        <f>'12月菜單國華'!A40</f>
        <v>鐵路排骨肉</v>
      </c>
      <c r="H5" s="1091" t="s">
        <v>633</v>
      </c>
      <c r="I5" s="1153" t="s">
        <v>13</v>
      </c>
      <c r="J5" s="1206" t="str">
        <f>'12月菜單國華'!A41</f>
        <v>什錦炒蛋</v>
      </c>
      <c r="K5" s="1206" t="s">
        <v>70</v>
      </c>
      <c r="L5" s="1153" t="s">
        <v>13</v>
      </c>
      <c r="M5" s="1206" t="str">
        <f>'12月菜單國華'!A42</f>
        <v xml:space="preserve">  馬鈴薯滷肉  </v>
      </c>
      <c r="N5" s="1247" t="s">
        <v>14</v>
      </c>
      <c r="O5" s="1153" t="s">
        <v>13</v>
      </c>
      <c r="P5" s="1206" t="str">
        <f>'12月菜單國華'!A43</f>
        <v>深色蔬菜</v>
      </c>
      <c r="Q5" s="1206" t="s">
        <v>70</v>
      </c>
      <c r="R5" s="1153" t="s">
        <v>13</v>
      </c>
      <c r="S5" s="1206" t="str">
        <f>'12月菜單國華'!A44</f>
        <v>蔬菜味噌湯</v>
      </c>
      <c r="T5" s="1206" t="s">
        <v>14</v>
      </c>
      <c r="U5" s="1153" t="s">
        <v>13</v>
      </c>
      <c r="V5" s="1392" t="s">
        <v>617</v>
      </c>
      <c r="W5" s="1125" t="s">
        <v>4</v>
      </c>
      <c r="X5" s="1124" t="s">
        <v>47</v>
      </c>
      <c r="Y5" s="1316">
        <v>5.4</v>
      </c>
      <c r="Z5" s="2"/>
      <c r="AA5" s="2"/>
      <c r="AB5" s="3"/>
      <c r="AC5" s="2" t="s">
        <v>48</v>
      </c>
      <c r="AD5" s="2" t="s">
        <v>49</v>
      </c>
      <c r="AE5" s="2" t="s">
        <v>50</v>
      </c>
      <c r="AF5" s="2" t="s">
        <v>51</v>
      </c>
    </row>
    <row r="6" spans="2:32" ht="27.95" customHeight="1">
      <c r="B6" s="1241" t="s">
        <v>5</v>
      </c>
      <c r="C6" s="1409"/>
      <c r="D6" s="1203" t="s">
        <v>52</v>
      </c>
      <c r="E6" s="1203"/>
      <c r="F6" s="1203">
        <v>100</v>
      </c>
      <c r="G6" s="1045" t="s">
        <v>632</v>
      </c>
      <c r="H6" s="1080"/>
      <c r="I6" s="1197">
        <v>70</v>
      </c>
      <c r="J6" s="1051" t="s">
        <v>609</v>
      </c>
      <c r="K6" s="1051"/>
      <c r="L6" s="1051">
        <v>40</v>
      </c>
      <c r="M6" s="1179" t="s">
        <v>652</v>
      </c>
      <c r="N6" s="1179"/>
      <c r="O6" s="1179">
        <v>35</v>
      </c>
      <c r="P6" s="1122" t="s">
        <v>210</v>
      </c>
      <c r="Q6" s="1122"/>
      <c r="R6" s="1122">
        <v>100</v>
      </c>
      <c r="S6" s="1210" t="s">
        <v>262</v>
      </c>
      <c r="T6" s="1313"/>
      <c r="U6" s="1208">
        <v>3</v>
      </c>
      <c r="V6" s="1393"/>
      <c r="W6" s="1104" t="s">
        <v>683</v>
      </c>
      <c r="X6" s="1123" t="s">
        <v>54</v>
      </c>
      <c r="Y6" s="1102">
        <v>2.5</v>
      </c>
      <c r="Z6" s="1234"/>
      <c r="AA6" s="1299" t="s">
        <v>55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2" ht="27.95" customHeight="1">
      <c r="B7" s="1241">
        <v>25</v>
      </c>
      <c r="C7" s="1409"/>
      <c r="D7" s="1203"/>
      <c r="E7" s="1203"/>
      <c r="F7" s="1203"/>
      <c r="G7" s="1043"/>
      <c r="H7" s="1044"/>
      <c r="I7" s="1043"/>
      <c r="J7" s="1051" t="s">
        <v>408</v>
      </c>
      <c r="K7" s="1051"/>
      <c r="L7" s="1051">
        <v>20</v>
      </c>
      <c r="M7" s="1043" t="s">
        <v>750</v>
      </c>
      <c r="N7" s="1044"/>
      <c r="O7" s="1043">
        <v>10</v>
      </c>
      <c r="P7" s="1113"/>
      <c r="Q7" s="1113"/>
      <c r="R7" s="1113"/>
      <c r="S7" s="1045" t="s">
        <v>606</v>
      </c>
      <c r="T7" s="1055"/>
      <c r="U7" s="1122">
        <v>5</v>
      </c>
      <c r="V7" s="1393"/>
      <c r="W7" s="1112" t="s">
        <v>6</v>
      </c>
      <c r="X7" s="1119" t="s">
        <v>57</v>
      </c>
      <c r="Y7" s="1039">
        <v>2</v>
      </c>
      <c r="Z7" s="2"/>
      <c r="AA7" s="1298" t="s">
        <v>58</v>
      </c>
      <c r="AB7" s="3">
        <v>2</v>
      </c>
      <c r="AC7" s="7">
        <f>AB7*7</f>
        <v>14</v>
      </c>
      <c r="AD7" s="3">
        <f>AB7*5</f>
        <v>10</v>
      </c>
      <c r="AE7" s="3" t="s">
        <v>59</v>
      </c>
      <c r="AF7" s="8">
        <f>AC7*4+AD7*9</f>
        <v>146</v>
      </c>
    </row>
    <row r="8" spans="2:32" ht="27.95" customHeight="1">
      <c r="B8" s="1241" t="s">
        <v>7</v>
      </c>
      <c r="C8" s="1409"/>
      <c r="D8" s="1203"/>
      <c r="E8" s="1203"/>
      <c r="F8" s="1203"/>
      <c r="G8" s="1043"/>
      <c r="H8" s="1044"/>
      <c r="I8" s="1043"/>
      <c r="J8" s="1051" t="s">
        <v>606</v>
      </c>
      <c r="K8" s="1052"/>
      <c r="L8" s="1051">
        <v>10</v>
      </c>
      <c r="M8" s="1043" t="s">
        <v>606</v>
      </c>
      <c r="N8" s="1044"/>
      <c r="O8" s="1043">
        <v>15</v>
      </c>
      <c r="P8" s="1053"/>
      <c r="Q8" s="1059"/>
      <c r="R8" s="1074"/>
      <c r="S8" s="1122" t="s">
        <v>749</v>
      </c>
      <c r="T8" s="1122"/>
      <c r="U8" s="1122">
        <v>25</v>
      </c>
      <c r="V8" s="1393"/>
      <c r="W8" s="1104" t="s">
        <v>645</v>
      </c>
      <c r="X8" s="1119" t="s">
        <v>60</v>
      </c>
      <c r="Y8" s="1039">
        <v>2.2999999999999998</v>
      </c>
      <c r="Z8" s="1234"/>
      <c r="AA8" s="2" t="s">
        <v>61</v>
      </c>
      <c r="AB8" s="3">
        <v>1.5</v>
      </c>
      <c r="AC8" s="3">
        <f>AB8*1</f>
        <v>1.5</v>
      </c>
      <c r="AD8" s="3" t="s">
        <v>59</v>
      </c>
      <c r="AE8" s="3">
        <f>AB8*5</f>
        <v>7.5</v>
      </c>
      <c r="AF8" s="3">
        <f>AC8*4+AE8*4</f>
        <v>36</v>
      </c>
    </row>
    <row r="9" spans="2:32" ht="27.95" customHeight="1">
      <c r="B9" s="1408" t="s">
        <v>62</v>
      </c>
      <c r="C9" s="1409"/>
      <c r="D9" s="1043"/>
      <c r="E9" s="1043"/>
      <c r="F9" s="1043"/>
      <c r="G9" s="1043"/>
      <c r="H9" s="1044"/>
      <c r="I9" s="1043"/>
      <c r="J9" s="1051"/>
      <c r="K9" s="1052"/>
      <c r="L9" s="1051"/>
      <c r="M9" s="1341"/>
      <c r="N9" s="1342"/>
      <c r="O9" s="1341"/>
      <c r="P9" s="1043"/>
      <c r="Q9" s="1043"/>
      <c r="R9" s="1043"/>
      <c r="S9" s="1066" t="s">
        <v>194</v>
      </c>
      <c r="T9" s="1332"/>
      <c r="U9" s="1051">
        <v>0.05</v>
      </c>
      <c r="V9" s="1393"/>
      <c r="W9" s="1112" t="s">
        <v>8</v>
      </c>
      <c r="X9" s="1119" t="s">
        <v>63</v>
      </c>
      <c r="Y9" s="1039">
        <v>0</v>
      </c>
      <c r="Z9" s="2"/>
      <c r="AA9" s="2" t="s">
        <v>64</v>
      </c>
      <c r="AB9" s="3">
        <v>2.5</v>
      </c>
      <c r="AC9" s="3"/>
      <c r="AD9" s="3">
        <f>AB9*5</f>
        <v>12.5</v>
      </c>
      <c r="AE9" s="3" t="s">
        <v>59</v>
      </c>
      <c r="AF9" s="3">
        <f>AD9*9</f>
        <v>112.5</v>
      </c>
    </row>
    <row r="10" spans="2:32" ht="27.95" customHeight="1">
      <c r="B10" s="1408"/>
      <c r="C10" s="1409"/>
      <c r="D10" s="1043"/>
      <c r="E10" s="1043"/>
      <c r="F10" s="1043"/>
      <c r="G10" s="1043"/>
      <c r="H10" s="1122"/>
      <c r="I10" s="1043"/>
      <c r="J10" s="1115"/>
      <c r="K10" s="1114"/>
      <c r="L10" s="1113"/>
      <c r="M10" s="1339"/>
      <c r="N10" s="1338"/>
      <c r="O10" s="1340"/>
      <c r="P10" s="1113"/>
      <c r="Q10" s="1114"/>
      <c r="R10" s="1113"/>
      <c r="S10" s="1066"/>
      <c r="T10" s="1332"/>
      <c r="U10" s="1051"/>
      <c r="V10" s="1393"/>
      <c r="W10" s="1104" t="s">
        <v>692</v>
      </c>
      <c r="X10" s="1118" t="s">
        <v>65</v>
      </c>
      <c r="Y10" s="1309">
        <v>0</v>
      </c>
      <c r="Z10" s="1234"/>
      <c r="AA10" s="2" t="s">
        <v>66</v>
      </c>
      <c r="AE10" s="2">
        <f>AB10*15</f>
        <v>0</v>
      </c>
    </row>
    <row r="11" spans="2:32" ht="27.95" customHeight="1">
      <c r="B11" s="1048" t="s">
        <v>67</v>
      </c>
      <c r="C11" s="1255"/>
      <c r="D11" s="1043"/>
      <c r="E11" s="1044"/>
      <c r="F11" s="1043"/>
      <c r="G11" s="1043"/>
      <c r="H11" s="1055"/>
      <c r="I11" s="1043"/>
      <c r="J11" s="1115"/>
      <c r="K11" s="1114"/>
      <c r="L11" s="1113"/>
      <c r="M11" s="1339"/>
      <c r="N11" s="1338"/>
      <c r="O11" s="1236"/>
      <c r="P11" s="1113"/>
      <c r="Q11" s="1114"/>
      <c r="R11" s="1113"/>
      <c r="S11" s="1210"/>
      <c r="T11" s="1313"/>
      <c r="U11" s="1208"/>
      <c r="V11" s="1393"/>
      <c r="W11" s="1112" t="s">
        <v>9</v>
      </c>
      <c r="X11" s="1111"/>
      <c r="Y11" s="1039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2" ht="27.95" customHeight="1">
      <c r="B12" s="1251"/>
      <c r="C12" s="1250"/>
      <c r="D12" s="1043"/>
      <c r="E12" s="1044"/>
      <c r="F12" s="1043"/>
      <c r="G12" s="1144"/>
      <c r="H12" s="1145"/>
      <c r="I12" s="1144"/>
      <c r="J12" s="1144"/>
      <c r="K12" s="1145"/>
      <c r="L12" s="1144"/>
      <c r="M12" s="1337"/>
      <c r="N12" s="1216"/>
      <c r="O12" s="1336"/>
      <c r="P12" s="1144"/>
      <c r="Q12" s="1145"/>
      <c r="R12" s="1144"/>
      <c r="S12" s="1144"/>
      <c r="T12" s="1145"/>
      <c r="U12" s="1144"/>
      <c r="V12" s="1394"/>
      <c r="W12" s="1104" t="s">
        <v>748</v>
      </c>
      <c r="X12" s="1207"/>
      <c r="Y12" s="1309"/>
      <c r="Z12" s="1234"/>
      <c r="AC12" s="9">
        <f>AC11*4/AF11</f>
        <v>0.15658362989323843</v>
      </c>
      <c r="AD12" s="9">
        <f>AD11*9/AF11</f>
        <v>0.28825622775800713</v>
      </c>
      <c r="AE12" s="9">
        <f>AE11*4/AF11</f>
        <v>0.55516014234875444</v>
      </c>
    </row>
    <row r="13" spans="2:32" s="5" customFormat="1" ht="27.95" customHeight="1">
      <c r="B13" s="1248">
        <v>12</v>
      </c>
      <c r="C13" s="1409"/>
      <c r="D13" s="1206" t="str">
        <f>'12月菜單國華'!E39</f>
        <v>地瓜小米飯</v>
      </c>
      <c r="E13" s="1206" t="s">
        <v>12</v>
      </c>
      <c r="F13" s="1206"/>
      <c r="G13" s="1206" t="str">
        <f>'12月菜單國華'!E40</f>
        <v xml:space="preserve">  瓜仔雞(醃)</v>
      </c>
      <c r="H13" s="1206" t="s">
        <v>14</v>
      </c>
      <c r="I13" s="1206"/>
      <c r="J13" s="1206" t="str">
        <f>'12月菜單國華'!E41</f>
        <v>松阪豬肉鍋+香滷米血糕</v>
      </c>
      <c r="K13" s="1206" t="s">
        <v>14</v>
      </c>
      <c r="L13" s="1206"/>
      <c r="M13" s="1206" t="str">
        <f>'12月菜單國華'!E42</f>
        <v xml:space="preserve">       涼拌小菜      </v>
      </c>
      <c r="N13" s="1335" t="s">
        <v>14</v>
      </c>
      <c r="O13" s="1206"/>
      <c r="P13" s="1206" t="str">
        <f>'12月菜單國華'!E43</f>
        <v>深色蔬菜</v>
      </c>
      <c r="Q13" s="1206" t="s">
        <v>70</v>
      </c>
      <c r="R13" s="1206"/>
      <c r="S13" s="1206" t="str">
        <f>'12月菜單國華'!E44</f>
        <v>紫菜蛋花湯</v>
      </c>
      <c r="T13" s="1206" t="s">
        <v>14</v>
      </c>
      <c r="U13" s="1206"/>
      <c r="V13" s="1392" t="s">
        <v>617</v>
      </c>
      <c r="W13" s="1125" t="s">
        <v>4</v>
      </c>
      <c r="X13" s="1124" t="s">
        <v>47</v>
      </c>
      <c r="Y13" s="1088">
        <v>5.8</v>
      </c>
      <c r="Z13" s="2"/>
      <c r="AA13" s="2"/>
      <c r="AB13" s="3"/>
      <c r="AC13" s="2" t="s">
        <v>48</v>
      </c>
      <c r="AD13" s="2" t="s">
        <v>49</v>
      </c>
      <c r="AE13" s="2" t="s">
        <v>50</v>
      </c>
      <c r="AF13" s="2" t="s">
        <v>51</v>
      </c>
    </row>
    <row r="14" spans="2:32" ht="27.95" customHeight="1">
      <c r="B14" s="1241" t="s">
        <v>5</v>
      </c>
      <c r="C14" s="1409"/>
      <c r="D14" s="1203" t="s">
        <v>52</v>
      </c>
      <c r="E14" s="1113"/>
      <c r="F14" s="1043">
        <v>70</v>
      </c>
      <c r="G14" s="1122" t="s">
        <v>690</v>
      </c>
      <c r="H14" s="1122"/>
      <c r="I14" s="1122">
        <v>60</v>
      </c>
      <c r="J14" s="1043" t="s">
        <v>747</v>
      </c>
      <c r="K14" s="1044"/>
      <c r="L14" s="1043">
        <v>55</v>
      </c>
      <c r="M14" s="1053" t="s">
        <v>646</v>
      </c>
      <c r="N14" s="1085"/>
      <c r="O14" s="1074">
        <v>40</v>
      </c>
      <c r="P14" s="1122" t="s">
        <v>210</v>
      </c>
      <c r="Q14" s="1122"/>
      <c r="R14" s="1122">
        <v>100</v>
      </c>
      <c r="S14" s="1122" t="s">
        <v>746</v>
      </c>
      <c r="T14" s="1043"/>
      <c r="U14" s="1122">
        <v>1</v>
      </c>
      <c r="V14" s="1393"/>
      <c r="W14" s="1104" t="s">
        <v>745</v>
      </c>
      <c r="X14" s="1123" t="s">
        <v>54</v>
      </c>
      <c r="Y14" s="1039">
        <v>2.2999999999999998</v>
      </c>
      <c r="Z14" s="1234"/>
      <c r="AA14" s="1299" t="s">
        <v>55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</row>
    <row r="15" spans="2:32" ht="27.95" customHeight="1">
      <c r="B15" s="1241">
        <v>26</v>
      </c>
      <c r="C15" s="1409"/>
      <c r="D15" s="1113" t="s">
        <v>640</v>
      </c>
      <c r="E15" s="1113"/>
      <c r="F15" s="1043">
        <v>20</v>
      </c>
      <c r="G15" s="1043" t="s">
        <v>744</v>
      </c>
      <c r="H15" s="1122" t="s">
        <v>253</v>
      </c>
      <c r="I15" s="1043">
        <v>10</v>
      </c>
      <c r="J15" s="1043" t="s">
        <v>608</v>
      </c>
      <c r="K15" s="1059"/>
      <c r="L15" s="1043">
        <v>10</v>
      </c>
      <c r="M15" s="1043" t="s">
        <v>606</v>
      </c>
      <c r="N15" s="1044"/>
      <c r="O15" s="1043">
        <v>10</v>
      </c>
      <c r="P15" s="1113"/>
      <c r="Q15" s="1113"/>
      <c r="R15" s="1113"/>
      <c r="S15" s="1204" t="s">
        <v>743</v>
      </c>
      <c r="T15" s="1113"/>
      <c r="U15" s="1113">
        <v>10</v>
      </c>
      <c r="V15" s="1393"/>
      <c r="W15" s="1112" t="s">
        <v>6</v>
      </c>
      <c r="X15" s="1119" t="s">
        <v>57</v>
      </c>
      <c r="Y15" s="1039">
        <v>2</v>
      </c>
      <c r="Z15" s="2"/>
      <c r="AA15" s="1298" t="s">
        <v>58</v>
      </c>
      <c r="AB15" s="3">
        <v>2.2000000000000002</v>
      </c>
      <c r="AC15" s="7">
        <f>AB15*7</f>
        <v>15.400000000000002</v>
      </c>
      <c r="AD15" s="3">
        <f>AB15*5</f>
        <v>11</v>
      </c>
      <c r="AE15" s="3" t="s">
        <v>59</v>
      </c>
      <c r="AF15" s="8">
        <f>AC15*4+AD15*9</f>
        <v>160.60000000000002</v>
      </c>
    </row>
    <row r="16" spans="2:32" ht="27.95" customHeight="1">
      <c r="B16" s="1241" t="s">
        <v>7</v>
      </c>
      <c r="C16" s="1409"/>
      <c r="D16" s="1113" t="s">
        <v>183</v>
      </c>
      <c r="E16" s="1114"/>
      <c r="F16" s="1043">
        <v>23</v>
      </c>
      <c r="G16" s="1204" t="s">
        <v>742</v>
      </c>
      <c r="H16" s="1122"/>
      <c r="I16" s="1043">
        <v>10</v>
      </c>
      <c r="J16" s="1043" t="s">
        <v>606</v>
      </c>
      <c r="K16" s="1044"/>
      <c r="L16" s="1043">
        <v>5</v>
      </c>
      <c r="M16" s="1043" t="s">
        <v>722</v>
      </c>
      <c r="N16" s="1043"/>
      <c r="O16" s="1043">
        <v>10</v>
      </c>
      <c r="P16" s="1043"/>
      <c r="Q16" s="1122"/>
      <c r="R16" s="1043"/>
      <c r="S16" s="1204"/>
      <c r="T16" s="1113"/>
      <c r="U16" s="1113"/>
      <c r="V16" s="1393"/>
      <c r="W16" s="1104" t="s">
        <v>645</v>
      </c>
      <c r="X16" s="1119" t="s">
        <v>60</v>
      </c>
      <c r="Y16" s="1039">
        <v>2.5</v>
      </c>
      <c r="Z16" s="1234"/>
      <c r="AA16" s="2" t="s">
        <v>61</v>
      </c>
      <c r="AB16" s="3">
        <v>1.6</v>
      </c>
      <c r="AC16" s="3">
        <f>AB16*1</f>
        <v>1.6</v>
      </c>
      <c r="AD16" s="3" t="s">
        <v>59</v>
      </c>
      <c r="AE16" s="3">
        <f>AB16*5</f>
        <v>8</v>
      </c>
      <c r="AF16" s="3">
        <f>AC16*4+AE16*4</f>
        <v>38.4</v>
      </c>
    </row>
    <row r="17" spans="2:32" ht="27.95" customHeight="1">
      <c r="B17" s="1408" t="s">
        <v>69</v>
      </c>
      <c r="C17" s="1409"/>
      <c r="D17" s="1113"/>
      <c r="E17" s="1113"/>
      <c r="F17" s="1043"/>
      <c r="G17" s="1043"/>
      <c r="H17" s="1122"/>
      <c r="I17" s="1043"/>
      <c r="J17" s="1043" t="s">
        <v>657</v>
      </c>
      <c r="K17" s="1044"/>
      <c r="L17" s="1043">
        <v>5</v>
      </c>
      <c r="M17" s="1043"/>
      <c r="N17" s="1043"/>
      <c r="O17" s="1043"/>
      <c r="P17" s="1043"/>
      <c r="Q17" s="1043"/>
      <c r="R17" s="1043"/>
      <c r="S17" s="1046"/>
      <c r="T17" s="1113"/>
      <c r="U17" s="1113"/>
      <c r="V17" s="1393"/>
      <c r="W17" s="1112" t="s">
        <v>8</v>
      </c>
      <c r="X17" s="1119" t="s">
        <v>63</v>
      </c>
      <c r="Y17" s="1039">
        <v>0</v>
      </c>
      <c r="Z17" s="2"/>
      <c r="AA17" s="2" t="s">
        <v>64</v>
      </c>
      <c r="AB17" s="3">
        <v>2.5</v>
      </c>
      <c r="AC17" s="3"/>
      <c r="AD17" s="3">
        <f>AB17*5</f>
        <v>12.5</v>
      </c>
      <c r="AE17" s="3" t="s">
        <v>59</v>
      </c>
      <c r="AF17" s="3">
        <f>AD17*9</f>
        <v>112.5</v>
      </c>
    </row>
    <row r="18" spans="2:32" ht="27.95" customHeight="1">
      <c r="B18" s="1408"/>
      <c r="C18" s="1409"/>
      <c r="D18" s="1113"/>
      <c r="E18" s="1114"/>
      <c r="F18" s="1043"/>
      <c r="G18" s="1043"/>
      <c r="H18" s="1055"/>
      <c r="I18" s="1043"/>
      <c r="J18" s="1051" t="s">
        <v>194</v>
      </c>
      <c r="K18" s="1052"/>
      <c r="L18" s="1051">
        <v>0.05</v>
      </c>
      <c r="M18" s="1043"/>
      <c r="N18" s="1043"/>
      <c r="O18" s="1043"/>
      <c r="P18" s="1043"/>
      <c r="Q18" s="1043"/>
      <c r="R18" s="1043"/>
      <c r="S18" s="1203"/>
      <c r="T18" s="1114"/>
      <c r="U18" s="1113"/>
      <c r="V18" s="1393"/>
      <c r="W18" s="1104" t="s">
        <v>601</v>
      </c>
      <c r="X18" s="1118" t="s">
        <v>65</v>
      </c>
      <c r="Y18" s="1309">
        <v>0</v>
      </c>
      <c r="Z18" s="1234"/>
      <c r="AA18" s="2" t="s">
        <v>66</v>
      </c>
      <c r="AB18" s="3">
        <v>1</v>
      </c>
      <c r="AE18" s="2">
        <f>AB18*15</f>
        <v>15</v>
      </c>
    </row>
    <row r="19" spans="2:32" ht="27.95" customHeight="1">
      <c r="B19" s="1048" t="s">
        <v>67</v>
      </c>
      <c r="C19" s="1255"/>
      <c r="D19" s="1114"/>
      <c r="E19" s="1114"/>
      <c r="F19" s="1113"/>
      <c r="G19" s="1113"/>
      <c r="H19" s="1114"/>
      <c r="I19" s="1113"/>
      <c r="J19" s="1051"/>
      <c r="K19" s="1052"/>
      <c r="L19" s="1051"/>
      <c r="M19" s="1043"/>
      <c r="N19" s="1043"/>
      <c r="O19" s="1043"/>
      <c r="P19" s="1045"/>
      <c r="Q19" s="1045"/>
      <c r="R19" s="1045"/>
      <c r="S19" s="1113"/>
      <c r="T19" s="1114"/>
      <c r="U19" s="1113"/>
      <c r="V19" s="1393"/>
      <c r="W19" s="1112" t="s">
        <v>9</v>
      </c>
      <c r="X19" s="1111"/>
      <c r="Y19" s="1039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2" ht="27.95" customHeight="1">
      <c r="B20" s="1251"/>
      <c r="C20" s="1250"/>
      <c r="D20" s="1145"/>
      <c r="E20" s="1145"/>
      <c r="F20" s="1144"/>
      <c r="G20" s="1144"/>
      <c r="H20" s="1145"/>
      <c r="I20" s="1144"/>
      <c r="J20" s="1113" t="s">
        <v>187</v>
      </c>
      <c r="K20" s="1145"/>
      <c r="L20" s="1144">
        <v>10</v>
      </c>
      <c r="M20" s="1043"/>
      <c r="N20" s="1043"/>
      <c r="O20" s="1043"/>
      <c r="P20" s="1138"/>
      <c r="Q20" s="1139"/>
      <c r="R20" s="1138"/>
      <c r="S20" s="1144"/>
      <c r="T20" s="1145"/>
      <c r="U20" s="1144"/>
      <c r="V20" s="1394"/>
      <c r="W20" s="1104" t="s">
        <v>653</v>
      </c>
      <c r="X20" s="1103"/>
      <c r="Y20" s="1309"/>
      <c r="Z20" s="1234"/>
      <c r="AC20" s="9">
        <f>AC19*4/AF19</f>
        <v>0.14881334188582426</v>
      </c>
      <c r="AD20" s="9">
        <f>AD19*9/AF19</f>
        <v>0.27132777421423987</v>
      </c>
      <c r="AE20" s="9">
        <f>AE19*4/AF19</f>
        <v>0.5798588838999359</v>
      </c>
    </row>
    <row r="21" spans="2:32" s="5" customFormat="1" ht="27.95" customHeight="1">
      <c r="B21" s="1260">
        <v>12</v>
      </c>
      <c r="C21" s="1409"/>
      <c r="D21" s="1206" t="str">
        <f>'12月菜單國華'!I39</f>
        <v>香Q米飯</v>
      </c>
      <c r="E21" s="1247" t="s">
        <v>12</v>
      </c>
      <c r="F21" s="1206"/>
      <c r="G21" s="1206" t="str">
        <f>'12月菜單國華'!I40</f>
        <v>風味豬柳</v>
      </c>
      <c r="H21" s="1206" t="s">
        <v>14</v>
      </c>
      <c r="I21" s="1206"/>
      <c r="J21" s="1206" t="str">
        <f>'12月菜單國華'!I41</f>
        <v xml:space="preserve"> 番茄蛋腐(豆)  </v>
      </c>
      <c r="K21" s="1206" t="s">
        <v>14</v>
      </c>
      <c r="L21" s="1206"/>
      <c r="M21" s="1206" t="str">
        <f>'12月菜單國華'!I42</f>
        <v>鮮汁餃子(冷)</v>
      </c>
      <c r="N21" s="1206" t="s">
        <v>14</v>
      </c>
      <c r="O21" s="1206"/>
      <c r="P21" s="1206" t="str">
        <f>'12月菜單國華'!I43</f>
        <v>深色蔬菜</v>
      </c>
      <c r="Q21" s="1206" t="s">
        <v>70</v>
      </c>
      <c r="R21" s="1206"/>
      <c r="S21" s="1206" t="str">
        <f>'12月菜單國華'!I44</f>
        <v>結頭海根湯</v>
      </c>
      <c r="T21" s="1206" t="s">
        <v>14</v>
      </c>
      <c r="U21" s="1206"/>
      <c r="V21" s="1392" t="s">
        <v>617</v>
      </c>
      <c r="W21" s="1125" t="s">
        <v>4</v>
      </c>
      <c r="X21" s="1124" t="s">
        <v>47</v>
      </c>
      <c r="Y21" s="1088">
        <v>5.5</v>
      </c>
      <c r="Z21" s="2"/>
      <c r="AA21" s="2"/>
      <c r="AB21" s="3"/>
      <c r="AC21" s="2" t="s">
        <v>48</v>
      </c>
      <c r="AD21" s="2" t="s">
        <v>49</v>
      </c>
      <c r="AE21" s="2" t="s">
        <v>50</v>
      </c>
      <c r="AF21" s="2" t="s">
        <v>51</v>
      </c>
    </row>
    <row r="22" spans="2:32" s="10" customFormat="1" ht="27.75" customHeight="1">
      <c r="B22" s="1259" t="s">
        <v>5</v>
      </c>
      <c r="C22" s="1409"/>
      <c r="D22" s="1203" t="s">
        <v>52</v>
      </c>
      <c r="E22" s="1113"/>
      <c r="F22" s="1043">
        <v>100</v>
      </c>
      <c r="G22" s="1043" t="s">
        <v>715</v>
      </c>
      <c r="H22" s="1043"/>
      <c r="I22" s="1043">
        <v>50</v>
      </c>
      <c r="J22" s="1181" t="s">
        <v>641</v>
      </c>
      <c r="K22" s="1179" t="s">
        <v>249</v>
      </c>
      <c r="L22" s="1045">
        <v>50</v>
      </c>
      <c r="M22" s="1053" t="s">
        <v>741</v>
      </c>
      <c r="N22" s="1059" t="s">
        <v>654</v>
      </c>
      <c r="O22" s="1074">
        <v>34</v>
      </c>
      <c r="P22" s="1122" t="s">
        <v>210</v>
      </c>
      <c r="Q22" s="1122"/>
      <c r="R22" s="1122">
        <v>100</v>
      </c>
      <c r="S22" s="1268" t="s">
        <v>696</v>
      </c>
      <c r="T22" s="1043"/>
      <c r="U22" s="1043">
        <v>30</v>
      </c>
      <c r="V22" s="1393"/>
      <c r="W22" s="1104" t="s">
        <v>740</v>
      </c>
      <c r="X22" s="1123" t="s">
        <v>54</v>
      </c>
      <c r="Y22" s="1039">
        <v>2.4</v>
      </c>
      <c r="Z22" s="1305"/>
      <c r="AA22" s="1299" t="s">
        <v>55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2" s="10" customFormat="1" ht="27.95" customHeight="1">
      <c r="B23" s="1259">
        <v>27</v>
      </c>
      <c r="C23" s="1409"/>
      <c r="D23" s="1179"/>
      <c r="E23" s="1179"/>
      <c r="F23" s="1179"/>
      <c r="G23" s="1043" t="s">
        <v>609</v>
      </c>
      <c r="H23" s="1043"/>
      <c r="I23" s="1043">
        <v>20</v>
      </c>
      <c r="J23" s="1122" t="s">
        <v>682</v>
      </c>
      <c r="K23" s="1122"/>
      <c r="L23" s="1122">
        <v>10</v>
      </c>
      <c r="M23" s="1122"/>
      <c r="N23" s="1122"/>
      <c r="O23" s="1122"/>
      <c r="P23" s="1113"/>
      <c r="Q23" s="1113"/>
      <c r="R23" s="1113"/>
      <c r="S23" s="1043" t="s">
        <v>676</v>
      </c>
      <c r="T23" s="1043"/>
      <c r="U23" s="1043">
        <v>5</v>
      </c>
      <c r="V23" s="1393"/>
      <c r="W23" s="1112" t="s">
        <v>6</v>
      </c>
      <c r="X23" s="1119" t="s">
        <v>57</v>
      </c>
      <c r="Y23" s="1039">
        <v>1.8</v>
      </c>
      <c r="Z23" s="11"/>
      <c r="AA23" s="1298" t="s">
        <v>58</v>
      </c>
      <c r="AB23" s="3">
        <v>2</v>
      </c>
      <c r="AC23" s="7">
        <f>AB23*7</f>
        <v>14</v>
      </c>
      <c r="AD23" s="3">
        <f>AB23*5</f>
        <v>10</v>
      </c>
      <c r="AE23" s="3" t="s">
        <v>59</v>
      </c>
      <c r="AF23" s="8">
        <f>AC23*4+AD23*9</f>
        <v>146</v>
      </c>
    </row>
    <row r="24" spans="2:32" s="10" customFormat="1" ht="27.95" customHeight="1">
      <c r="B24" s="1259" t="s">
        <v>7</v>
      </c>
      <c r="C24" s="1409"/>
      <c r="D24" s="1179"/>
      <c r="E24" s="1179"/>
      <c r="F24" s="1179"/>
      <c r="G24" s="1045" t="s">
        <v>606</v>
      </c>
      <c r="H24" s="1295"/>
      <c r="I24" s="1043">
        <v>10</v>
      </c>
      <c r="J24" s="1179" t="s">
        <v>408</v>
      </c>
      <c r="K24" s="1179"/>
      <c r="L24" s="1045">
        <v>10</v>
      </c>
      <c r="M24" s="1043"/>
      <c r="N24" s="1044"/>
      <c r="O24" s="1043"/>
      <c r="P24" s="1043"/>
      <c r="Q24" s="1122"/>
      <c r="R24" s="1043"/>
      <c r="S24" s="1043"/>
      <c r="T24" s="1043"/>
      <c r="U24" s="1043"/>
      <c r="V24" s="1393"/>
      <c r="W24" s="1104" t="s">
        <v>645</v>
      </c>
      <c r="X24" s="1119" t="s">
        <v>60</v>
      </c>
      <c r="Y24" s="1039">
        <v>2.2999999999999998</v>
      </c>
      <c r="Z24" s="1305"/>
      <c r="AA24" s="2" t="s">
        <v>61</v>
      </c>
      <c r="AB24" s="3">
        <v>1.5</v>
      </c>
      <c r="AC24" s="3">
        <f>AB24*1</f>
        <v>1.5</v>
      </c>
      <c r="AD24" s="3" t="s">
        <v>59</v>
      </c>
      <c r="AE24" s="3">
        <f>AB24*5</f>
        <v>7.5</v>
      </c>
      <c r="AF24" s="3">
        <f>AC24*4+AE24*4</f>
        <v>36</v>
      </c>
    </row>
    <row r="25" spans="2:32" s="10" customFormat="1" ht="27.95" customHeight="1">
      <c r="B25" s="1411" t="s">
        <v>72</v>
      </c>
      <c r="C25" s="1409"/>
      <c r="D25" s="1179"/>
      <c r="E25" s="1179"/>
      <c r="F25" s="1179"/>
      <c r="G25" s="1043"/>
      <c r="H25" s="1043"/>
      <c r="I25" s="1043"/>
      <c r="J25" s="1043"/>
      <c r="K25" s="1043"/>
      <c r="L25" s="1043"/>
      <c r="M25" s="1043"/>
      <c r="N25" s="1046"/>
      <c r="O25" s="1046"/>
      <c r="P25" s="1043"/>
      <c r="Q25" s="1122"/>
      <c r="R25" s="1043"/>
      <c r="S25" s="1115"/>
      <c r="T25" s="1115"/>
      <c r="U25" s="1115"/>
      <c r="V25" s="1393"/>
      <c r="W25" s="1112" t="s">
        <v>8</v>
      </c>
      <c r="X25" s="1119" t="s">
        <v>63</v>
      </c>
      <c r="Y25" s="1039">
        <v>0</v>
      </c>
      <c r="Z25" s="11"/>
      <c r="AA25" s="2" t="s">
        <v>64</v>
      </c>
      <c r="AB25" s="3">
        <v>2.5</v>
      </c>
      <c r="AC25" s="3"/>
      <c r="AD25" s="3">
        <f>AB25*5</f>
        <v>12.5</v>
      </c>
      <c r="AE25" s="3" t="s">
        <v>59</v>
      </c>
      <c r="AF25" s="3">
        <f>AD25*9</f>
        <v>112.5</v>
      </c>
    </row>
    <row r="26" spans="2:32" s="10" customFormat="1" ht="27.95" customHeight="1">
      <c r="B26" s="1411"/>
      <c r="C26" s="1409"/>
      <c r="D26" s="1179"/>
      <c r="E26" s="1179"/>
      <c r="F26" s="1179"/>
      <c r="G26" s="1043"/>
      <c r="H26" s="1043"/>
      <c r="I26" s="1043"/>
      <c r="J26" s="1043"/>
      <c r="K26" s="1044"/>
      <c r="L26" s="1043"/>
      <c r="M26" s="1115"/>
      <c r="N26" s="1334"/>
      <c r="O26" s="1115"/>
      <c r="P26" s="1043"/>
      <c r="Q26" s="1055"/>
      <c r="R26" s="1043"/>
      <c r="S26" s="1115"/>
      <c r="T26" s="1114"/>
      <c r="U26" s="1113"/>
      <c r="V26" s="1393"/>
      <c r="W26" s="1104" t="s">
        <v>625</v>
      </c>
      <c r="X26" s="1118" t="s">
        <v>65</v>
      </c>
      <c r="Y26" s="1039">
        <v>0</v>
      </c>
      <c r="Z26" s="1305"/>
      <c r="AA26" s="2" t="s">
        <v>66</v>
      </c>
      <c r="AB26" s="3"/>
      <c r="AC26" s="2"/>
      <c r="AD26" s="2"/>
      <c r="AE26" s="2">
        <f>AB26*15</f>
        <v>0</v>
      </c>
      <c r="AF26" s="2"/>
    </row>
    <row r="27" spans="2:32" s="10" customFormat="1" ht="27.95" customHeight="1">
      <c r="B27" s="1048" t="s">
        <v>67</v>
      </c>
      <c r="C27" s="1258"/>
      <c r="D27" s="1179"/>
      <c r="E27" s="1179"/>
      <c r="F27" s="1179"/>
      <c r="G27" s="1043"/>
      <c r="H27" s="1055"/>
      <c r="I27" s="1043"/>
      <c r="J27" s="1203"/>
      <c r="K27" s="1114"/>
      <c r="L27" s="1203"/>
      <c r="M27" s="1115"/>
      <c r="N27" s="1114"/>
      <c r="O27" s="1113"/>
      <c r="P27" s="1045"/>
      <c r="Q27" s="1045"/>
      <c r="R27" s="1045"/>
      <c r="S27" s="1043"/>
      <c r="T27" s="1043"/>
      <c r="U27" s="1043"/>
      <c r="V27" s="1393"/>
      <c r="W27" s="1112" t="s">
        <v>9</v>
      </c>
      <c r="X27" s="1111"/>
      <c r="Y27" s="1039"/>
      <c r="Z27" s="11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2" s="10" customFormat="1" ht="27.95" customHeight="1" thickBot="1">
      <c r="B28" s="1257"/>
      <c r="C28" s="1256"/>
      <c r="D28" s="1179"/>
      <c r="E28" s="1179"/>
      <c r="F28" s="1179"/>
      <c r="G28" s="1306"/>
      <c r="H28" s="1107"/>
      <c r="I28" s="1107"/>
      <c r="J28" s="1107"/>
      <c r="K28" s="1107"/>
      <c r="L28" s="1107"/>
      <c r="M28" s="1144"/>
      <c r="N28" s="1145"/>
      <c r="O28" s="1144"/>
      <c r="P28" s="1144"/>
      <c r="Q28" s="1145"/>
      <c r="R28" s="1144"/>
      <c r="S28" s="1144"/>
      <c r="T28" s="1145"/>
      <c r="U28" s="1144"/>
      <c r="V28" s="1394"/>
      <c r="W28" s="1104" t="s">
        <v>739</v>
      </c>
      <c r="X28" s="1207"/>
      <c r="Y28" s="1039"/>
      <c r="Z28" s="1305"/>
      <c r="AA28" s="11"/>
      <c r="AB28" s="1304"/>
      <c r="AC28" s="9">
        <f>AC27*4/AF27</f>
        <v>0.15658362989323843</v>
      </c>
      <c r="AD28" s="9">
        <f>AD27*9/AF27</f>
        <v>0.28825622775800713</v>
      </c>
      <c r="AE28" s="9">
        <f>AE27*4/AF27</f>
        <v>0.55516014234875444</v>
      </c>
      <c r="AF28" s="11"/>
    </row>
    <row r="29" spans="2:32" s="5" customFormat="1" ht="27.95" customHeight="1">
      <c r="B29" s="1248">
        <v>12</v>
      </c>
      <c r="C29" s="1409"/>
      <c r="D29" s="1206" t="str">
        <f>'12月菜單國華'!M39</f>
        <v>什穀Q飯</v>
      </c>
      <c r="E29" s="1206" t="s">
        <v>12</v>
      </c>
      <c r="F29" s="1206"/>
      <c r="G29" s="1206" t="str">
        <f>'12月菜單國華'!M40</f>
        <v xml:space="preserve"> 虱目魚片(炸海加)</v>
      </c>
      <c r="H29" s="1206" t="s">
        <v>76</v>
      </c>
      <c r="I29" s="1206"/>
      <c r="J29" s="1206" t="str">
        <f>'12月菜單國華'!M41</f>
        <v xml:space="preserve">   下飯肉醬(醃)   </v>
      </c>
      <c r="K29" s="1206" t="s">
        <v>14</v>
      </c>
      <c r="L29" s="1206"/>
      <c r="M29" s="1206" t="str">
        <f>'12月菜單國華'!M42</f>
        <v xml:space="preserve">   暖暖關東煮(豆)</v>
      </c>
      <c r="N29" s="1091" t="s">
        <v>14</v>
      </c>
      <c r="O29" s="1206"/>
      <c r="P29" s="1206" t="str">
        <f>'12月菜單國華'!M43</f>
        <v>有機淺色蔬菜</v>
      </c>
      <c r="Q29" s="1206" t="s">
        <v>70</v>
      </c>
      <c r="R29" s="1206"/>
      <c r="S29" s="1206" t="str">
        <f>'12月菜單國華'!M44</f>
        <v>時蔬豬肉湯</v>
      </c>
      <c r="T29" s="1206" t="s">
        <v>14</v>
      </c>
      <c r="U29" s="1206"/>
      <c r="V29" s="1392" t="s">
        <v>617</v>
      </c>
      <c r="W29" s="1125" t="s">
        <v>4</v>
      </c>
      <c r="X29" s="1124" t="s">
        <v>47</v>
      </c>
      <c r="Y29" s="1088">
        <v>5.0999999999999996</v>
      </c>
      <c r="Z29" s="2"/>
      <c r="AA29" s="2"/>
      <c r="AB29" s="3"/>
      <c r="AC29" s="2" t="s">
        <v>48</v>
      </c>
      <c r="AD29" s="2" t="s">
        <v>49</v>
      </c>
      <c r="AE29" s="2" t="s">
        <v>50</v>
      </c>
      <c r="AF29" s="2" t="s">
        <v>51</v>
      </c>
    </row>
    <row r="30" spans="2:32" ht="27.95" customHeight="1">
      <c r="B30" s="1241" t="s">
        <v>5</v>
      </c>
      <c r="C30" s="1409"/>
      <c r="D30" s="1203" t="s">
        <v>52</v>
      </c>
      <c r="E30" s="1113"/>
      <c r="F30" s="1043">
        <v>66</v>
      </c>
      <c r="G30" s="1210" t="s">
        <v>738</v>
      </c>
      <c r="H30" s="1082" t="s">
        <v>261</v>
      </c>
      <c r="I30" s="1208">
        <v>60</v>
      </c>
      <c r="J30" s="1208" t="s">
        <v>604</v>
      </c>
      <c r="K30" s="1055"/>
      <c r="L30" s="1122">
        <v>35</v>
      </c>
      <c r="M30" s="1043" t="s">
        <v>602</v>
      </c>
      <c r="N30" s="1043"/>
      <c r="O30" s="1043">
        <v>30</v>
      </c>
      <c r="P30" s="1122" t="s">
        <v>483</v>
      </c>
      <c r="Q30" s="1122"/>
      <c r="R30" s="1122">
        <v>100</v>
      </c>
      <c r="S30" s="1333" t="s">
        <v>732</v>
      </c>
      <c r="T30" s="1043"/>
      <c r="U30" s="1179">
        <v>30</v>
      </c>
      <c r="V30" s="1393"/>
      <c r="W30" s="1104" t="s">
        <v>674</v>
      </c>
      <c r="X30" s="1123" t="s">
        <v>54</v>
      </c>
      <c r="Y30" s="1039">
        <v>2.6</v>
      </c>
      <c r="Z30" s="1234"/>
      <c r="AA30" s="1299" t="s">
        <v>55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2" ht="27.95" customHeight="1">
      <c r="B31" s="1241">
        <v>28</v>
      </c>
      <c r="C31" s="1409"/>
      <c r="D31" s="1113" t="s">
        <v>737</v>
      </c>
      <c r="E31" s="1113"/>
      <c r="F31" s="1043">
        <v>34</v>
      </c>
      <c r="G31" s="1045"/>
      <c r="H31" s="1043"/>
      <c r="I31" s="1043"/>
      <c r="J31" s="1045" t="s">
        <v>695</v>
      </c>
      <c r="K31" s="1122" t="s">
        <v>253</v>
      </c>
      <c r="L31" s="1122">
        <v>20</v>
      </c>
      <c r="M31" s="1043" t="s">
        <v>729</v>
      </c>
      <c r="N31" s="1043"/>
      <c r="O31" s="1043">
        <v>5</v>
      </c>
      <c r="P31" s="1043"/>
      <c r="Q31" s="1043"/>
      <c r="R31" s="1043"/>
      <c r="S31" s="1181" t="s">
        <v>626</v>
      </c>
      <c r="T31" s="1179"/>
      <c r="U31" s="1179">
        <v>2</v>
      </c>
      <c r="V31" s="1393"/>
      <c r="W31" s="1112" t="s">
        <v>6</v>
      </c>
      <c r="X31" s="1119" t="s">
        <v>57</v>
      </c>
      <c r="Y31" s="1039">
        <v>1.9</v>
      </c>
      <c r="Z31" s="2"/>
      <c r="AA31" s="1298" t="s">
        <v>58</v>
      </c>
      <c r="AB31" s="3">
        <v>2.2999999999999998</v>
      </c>
      <c r="AC31" s="7">
        <f>AB31*7</f>
        <v>16.099999999999998</v>
      </c>
      <c r="AD31" s="3">
        <f>AB31*5</f>
        <v>11.5</v>
      </c>
      <c r="AE31" s="3" t="s">
        <v>59</v>
      </c>
      <c r="AF31" s="8">
        <f>AC31*4+AD31*9</f>
        <v>167.89999999999998</v>
      </c>
    </row>
    <row r="32" spans="2:32" ht="27.95" customHeight="1">
      <c r="B32" s="1241" t="s">
        <v>7</v>
      </c>
      <c r="C32" s="1409"/>
      <c r="D32" s="1113"/>
      <c r="E32" s="1114"/>
      <c r="F32" s="1043"/>
      <c r="G32" s="1120"/>
      <c r="H32" s="1043"/>
      <c r="I32" s="1043"/>
      <c r="J32" s="1053" t="s">
        <v>609</v>
      </c>
      <c r="K32" s="1267"/>
      <c r="L32" s="1058">
        <v>10</v>
      </c>
      <c r="M32" s="1043" t="s">
        <v>606</v>
      </c>
      <c r="N32" s="1044"/>
      <c r="O32" s="1043">
        <v>5</v>
      </c>
      <c r="P32" s="1043"/>
      <c r="Q32" s="1043"/>
      <c r="R32" s="1043"/>
      <c r="S32" s="1043" t="s">
        <v>78</v>
      </c>
      <c r="T32" s="1043"/>
      <c r="U32" s="1043">
        <v>2</v>
      </c>
      <c r="V32" s="1393"/>
      <c r="W32" s="1104" t="s">
        <v>627</v>
      </c>
      <c r="X32" s="1119" t="s">
        <v>60</v>
      </c>
      <c r="Y32" s="1039">
        <v>2.5</v>
      </c>
      <c r="Z32" s="1234"/>
      <c r="AA32" s="2" t="s">
        <v>61</v>
      </c>
      <c r="AB32" s="3">
        <v>1.5</v>
      </c>
      <c r="AC32" s="3">
        <f>AB32*1</f>
        <v>1.5</v>
      </c>
      <c r="AD32" s="3" t="s">
        <v>59</v>
      </c>
      <c r="AE32" s="3">
        <f>AB32*5</f>
        <v>7.5</v>
      </c>
      <c r="AF32" s="3">
        <f>AC32*4+AE32*4</f>
        <v>36</v>
      </c>
    </row>
    <row r="33" spans="2:32" ht="27.95" customHeight="1">
      <c r="B33" s="1408" t="s">
        <v>91</v>
      </c>
      <c r="C33" s="1409"/>
      <c r="D33" s="1113"/>
      <c r="E33" s="1113"/>
      <c r="F33" s="1043"/>
      <c r="G33" s="1046"/>
      <c r="H33" s="1044"/>
      <c r="I33" s="1043"/>
      <c r="J33" s="1043"/>
      <c r="K33" s="1044"/>
      <c r="L33" s="1043"/>
      <c r="M33" s="1043" t="s">
        <v>641</v>
      </c>
      <c r="N33" s="1043" t="s">
        <v>249</v>
      </c>
      <c r="O33" s="1043">
        <v>15</v>
      </c>
      <c r="P33" s="1043"/>
      <c r="Q33" s="1043"/>
      <c r="R33" s="1043"/>
      <c r="S33" s="1066" t="s">
        <v>194</v>
      </c>
      <c r="T33" s="1332"/>
      <c r="U33" s="1051">
        <v>0.05</v>
      </c>
      <c r="V33" s="1393"/>
      <c r="W33" s="1112" t="s">
        <v>8</v>
      </c>
      <c r="X33" s="1119" t="s">
        <v>63</v>
      </c>
      <c r="Y33" s="1039">
        <v>0</v>
      </c>
      <c r="Z33" s="2"/>
      <c r="AA33" s="2" t="s">
        <v>64</v>
      </c>
      <c r="AB33" s="3">
        <v>2.5</v>
      </c>
      <c r="AC33" s="3"/>
      <c r="AD33" s="3">
        <f>AB33*5</f>
        <v>12.5</v>
      </c>
      <c r="AE33" s="3" t="s">
        <v>59</v>
      </c>
      <c r="AF33" s="3">
        <f>AD33*9</f>
        <v>112.5</v>
      </c>
    </row>
    <row r="34" spans="2:32" ht="27.95" customHeight="1">
      <c r="B34" s="1408"/>
      <c r="C34" s="1409"/>
      <c r="D34" s="1113"/>
      <c r="E34" s="1114"/>
      <c r="F34" s="1043"/>
      <c r="G34" s="1043"/>
      <c r="H34" s="1055"/>
      <c r="I34" s="1043"/>
      <c r="J34" s="1046"/>
      <c r="K34" s="1055"/>
      <c r="L34" s="1043"/>
      <c r="M34" s="1043" t="s">
        <v>187</v>
      </c>
      <c r="N34" s="1044"/>
      <c r="O34" s="1043">
        <v>5</v>
      </c>
      <c r="P34" s="1043"/>
      <c r="Q34" s="1043"/>
      <c r="R34" s="1043"/>
      <c r="S34" s="1066"/>
      <c r="T34" s="1332"/>
      <c r="U34" s="1051"/>
      <c r="V34" s="1393"/>
      <c r="W34" s="1104" t="s">
        <v>727</v>
      </c>
      <c r="X34" s="1118" t="s">
        <v>65</v>
      </c>
      <c r="Y34" s="1039">
        <v>0</v>
      </c>
      <c r="Z34" s="1234"/>
      <c r="AA34" s="2" t="s">
        <v>66</v>
      </c>
      <c r="AB34" s="3">
        <v>1</v>
      </c>
      <c r="AE34" s="2">
        <f>AB34*15</f>
        <v>15</v>
      </c>
    </row>
    <row r="35" spans="2:32" ht="27.95" customHeight="1">
      <c r="B35" s="1048" t="s">
        <v>67</v>
      </c>
      <c r="C35" s="1255"/>
      <c r="D35" s="1114"/>
      <c r="E35" s="1114"/>
      <c r="F35" s="1113"/>
      <c r="G35" s="1113"/>
      <c r="H35" s="1114"/>
      <c r="I35" s="1113"/>
      <c r="J35" s="1113"/>
      <c r="K35" s="1114"/>
      <c r="L35" s="1113"/>
      <c r="M35" s="1043" t="s">
        <v>194</v>
      </c>
      <c r="N35" s="1044"/>
      <c r="O35" s="1043">
        <v>0.05</v>
      </c>
      <c r="P35" s="1043"/>
      <c r="Q35" s="1043"/>
      <c r="R35" s="1043"/>
      <c r="S35" s="1046"/>
      <c r="T35" s="1113"/>
      <c r="U35" s="1113"/>
      <c r="V35" s="1393"/>
      <c r="W35" s="1112" t="s">
        <v>9</v>
      </c>
      <c r="X35" s="1111"/>
      <c r="Y35" s="1039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95" customHeight="1">
      <c r="B36" s="1251"/>
      <c r="C36" s="1250"/>
      <c r="D36" s="1145"/>
      <c r="E36" s="1145"/>
      <c r="F36" s="1144"/>
      <c r="G36" s="1144"/>
      <c r="H36" s="1145"/>
      <c r="I36" s="1144"/>
      <c r="J36" s="1144"/>
      <c r="K36" s="1145"/>
      <c r="L36" s="1144"/>
      <c r="M36" s="1107"/>
      <c r="N36" s="1107"/>
      <c r="O36" s="1107"/>
      <c r="P36" s="1144"/>
      <c r="Q36" s="1145"/>
      <c r="R36" s="1144"/>
      <c r="S36" s="1144"/>
      <c r="T36" s="1145"/>
      <c r="U36" s="1144"/>
      <c r="V36" s="1394"/>
      <c r="W36" s="1104" t="s">
        <v>736</v>
      </c>
      <c r="X36" s="1103"/>
      <c r="Y36" s="1039"/>
      <c r="Z36" s="1234"/>
      <c r="AC36" s="9">
        <f>AC35*4/AF35</f>
        <v>0.15094339622641509</v>
      </c>
      <c r="AD36" s="9">
        <f>AD35*9/AF35</f>
        <v>0.27536970933197347</v>
      </c>
      <c r="AE36" s="9">
        <f>AE35*4/AF35</f>
        <v>0.57368689444161147</v>
      </c>
    </row>
    <row r="37" spans="2:32" s="5" customFormat="1" ht="27.95" customHeight="1">
      <c r="B37" s="1248">
        <v>12</v>
      </c>
      <c r="C37" s="1409"/>
      <c r="D37" s="1206" t="str">
        <f>'12月菜單國華'!Q39</f>
        <v xml:space="preserve"> 美味粿仔條 </v>
      </c>
      <c r="E37" s="1247" t="s">
        <v>70</v>
      </c>
      <c r="F37" s="1206"/>
      <c r="G37" s="1206" t="str">
        <f>'12月菜單國華'!Q40</f>
        <v xml:space="preserve">   卡拉里肌(炸) </v>
      </c>
      <c r="H37" s="1206" t="s">
        <v>76</v>
      </c>
      <c r="I37" s="1206"/>
      <c r="J37" s="1206" t="str">
        <f>'12月菜單國華'!Q41</f>
        <v xml:space="preserve">    可可銀絲卷(冷)  </v>
      </c>
      <c r="K37" s="1206" t="s">
        <v>12</v>
      </c>
      <c r="L37" s="1206"/>
      <c r="M37" s="1206" t="str">
        <f>'12月菜單國華'!Q42</f>
        <v>黃金椰菜</v>
      </c>
      <c r="N37" s="1206" t="s">
        <v>14</v>
      </c>
      <c r="O37" s="1206"/>
      <c r="P37" s="1206" t="str">
        <f>'12月菜單國華'!Q43</f>
        <v>淺色蔬菜</v>
      </c>
      <c r="Q37" s="1206" t="s">
        <v>70</v>
      </c>
      <c r="R37" s="1206"/>
      <c r="S37" s="1206" t="str">
        <f>'12月菜單國華'!Q44</f>
        <v>元氣補湯</v>
      </c>
      <c r="T37" s="1206" t="s">
        <v>14</v>
      </c>
      <c r="U37" s="1206"/>
      <c r="V37" s="1392" t="s">
        <v>617</v>
      </c>
      <c r="W37" s="1125" t="s">
        <v>20</v>
      </c>
      <c r="X37" s="1124" t="s">
        <v>47</v>
      </c>
      <c r="Y37" s="1088">
        <v>5.2</v>
      </c>
      <c r="Z37" s="2"/>
      <c r="AA37" s="2"/>
      <c r="AB37" s="3"/>
      <c r="AC37" s="2" t="s">
        <v>48</v>
      </c>
      <c r="AD37" s="2" t="s">
        <v>49</v>
      </c>
      <c r="AE37" s="2" t="s">
        <v>50</v>
      </c>
      <c r="AF37" s="2" t="s">
        <v>51</v>
      </c>
    </row>
    <row r="38" spans="2:32" ht="27.95" customHeight="1">
      <c r="B38" s="1241" t="s">
        <v>5</v>
      </c>
      <c r="C38" s="1409"/>
      <c r="D38" s="1179" t="s">
        <v>735</v>
      </c>
      <c r="E38" s="1179"/>
      <c r="F38" s="1179">
        <v>135</v>
      </c>
      <c r="G38" s="1043" t="s">
        <v>677</v>
      </c>
      <c r="H38" s="1043"/>
      <c r="I38" s="1043">
        <v>60</v>
      </c>
      <c r="J38" s="1136" t="s">
        <v>734</v>
      </c>
      <c r="K38" s="1136" t="s">
        <v>654</v>
      </c>
      <c r="L38" s="1136">
        <v>20</v>
      </c>
      <c r="M38" s="1043" t="s">
        <v>364</v>
      </c>
      <c r="N38" s="1181"/>
      <c r="O38" s="1179">
        <v>50</v>
      </c>
      <c r="P38" s="1122" t="s">
        <v>211</v>
      </c>
      <c r="Q38" s="1122"/>
      <c r="R38" s="1122">
        <v>100</v>
      </c>
      <c r="S38" s="1122" t="s">
        <v>666</v>
      </c>
      <c r="T38" s="1122"/>
      <c r="U38" s="1122">
        <v>35</v>
      </c>
      <c r="V38" s="1393"/>
      <c r="W38" s="1104" t="s">
        <v>733</v>
      </c>
      <c r="X38" s="1123" t="s">
        <v>54</v>
      </c>
      <c r="Y38" s="1039">
        <v>2.2000000000000002</v>
      </c>
      <c r="Z38" s="1234"/>
      <c r="AA38" s="1299" t="s">
        <v>55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95" customHeight="1">
      <c r="B39" s="1241">
        <v>29</v>
      </c>
      <c r="C39" s="1409"/>
      <c r="D39" s="1179" t="s">
        <v>604</v>
      </c>
      <c r="E39" s="1179"/>
      <c r="F39" s="1179">
        <v>15</v>
      </c>
      <c r="G39" s="1043"/>
      <c r="H39" s="1043"/>
      <c r="I39" s="1043"/>
      <c r="J39" s="1122"/>
      <c r="K39" s="1122"/>
      <c r="L39" s="1122"/>
      <c r="M39" s="1043" t="s">
        <v>646</v>
      </c>
      <c r="N39" s="1181"/>
      <c r="O39" s="1179">
        <v>2</v>
      </c>
      <c r="P39" s="1043"/>
      <c r="Q39" s="1043"/>
      <c r="R39" s="1043"/>
      <c r="S39" s="1045" t="s">
        <v>680</v>
      </c>
      <c r="T39" s="1043"/>
      <c r="U39" s="1043">
        <v>0.05</v>
      </c>
      <c r="V39" s="1393"/>
      <c r="W39" s="1112" t="s">
        <v>6</v>
      </c>
      <c r="X39" s="1119" t="s">
        <v>57</v>
      </c>
      <c r="Y39" s="1039">
        <v>2</v>
      </c>
      <c r="Z39" s="2"/>
      <c r="AA39" s="1298" t="s">
        <v>58</v>
      </c>
      <c r="AB39" s="3">
        <v>2.2999999999999998</v>
      </c>
      <c r="AC39" s="7">
        <f>AB39*7</f>
        <v>16.099999999999998</v>
      </c>
      <c r="AD39" s="3">
        <f>AB39*5</f>
        <v>11.5</v>
      </c>
      <c r="AE39" s="3" t="s">
        <v>59</v>
      </c>
      <c r="AF39" s="8">
        <f>AC39*4+AD39*9</f>
        <v>167.89999999999998</v>
      </c>
    </row>
    <row r="40" spans="2:32" ht="27.95" customHeight="1">
      <c r="B40" s="1241" t="s">
        <v>7</v>
      </c>
      <c r="C40" s="1409"/>
      <c r="D40" s="1240" t="s">
        <v>732</v>
      </c>
      <c r="E40" s="1180"/>
      <c r="F40" s="1179">
        <v>10</v>
      </c>
      <c r="G40" s="1045"/>
      <c r="H40" s="1295"/>
      <c r="I40" s="1043"/>
      <c r="J40" s="1179"/>
      <c r="K40" s="1179"/>
      <c r="L40" s="1045"/>
      <c r="M40" s="1043"/>
      <c r="N40" s="1044"/>
      <c r="O40" s="1043"/>
      <c r="P40" s="1122"/>
      <c r="Q40" s="1043"/>
      <c r="R40" s="1043"/>
      <c r="S40" s="1045"/>
      <c r="T40" s="1043"/>
      <c r="U40" s="1043"/>
      <c r="V40" s="1393"/>
      <c r="W40" s="1104" t="s">
        <v>645</v>
      </c>
      <c r="X40" s="1119" t="s">
        <v>60</v>
      </c>
      <c r="Y40" s="1039">
        <v>2.7</v>
      </c>
      <c r="Z40" s="1234"/>
      <c r="AA40" s="2" t="s">
        <v>61</v>
      </c>
      <c r="AB40" s="3">
        <v>1.6</v>
      </c>
      <c r="AC40" s="3">
        <f>AB40*1</f>
        <v>1.6</v>
      </c>
      <c r="AD40" s="3" t="s">
        <v>59</v>
      </c>
      <c r="AE40" s="3">
        <f>AB40*5</f>
        <v>8</v>
      </c>
      <c r="AF40" s="3">
        <f>AC40*4+AE40*4</f>
        <v>38.4</v>
      </c>
    </row>
    <row r="41" spans="2:32" ht="27.95" customHeight="1">
      <c r="B41" s="1408" t="s">
        <v>92</v>
      </c>
      <c r="C41" s="1409"/>
      <c r="D41" s="1179" t="s">
        <v>606</v>
      </c>
      <c r="E41" s="1180"/>
      <c r="F41" s="1179">
        <v>5</v>
      </c>
      <c r="G41" s="1043"/>
      <c r="H41" s="1043"/>
      <c r="I41" s="1043"/>
      <c r="J41" s="1043"/>
      <c r="K41" s="1044"/>
      <c r="L41" s="1043"/>
      <c r="M41" s="1043"/>
      <c r="N41" s="1043"/>
      <c r="O41" s="1043"/>
      <c r="P41" s="1122"/>
      <c r="Q41" s="1043"/>
      <c r="R41" s="1043"/>
      <c r="S41" s="1045"/>
      <c r="T41" s="1045"/>
      <c r="U41" s="1045"/>
      <c r="V41" s="1393"/>
      <c r="W41" s="1112" t="s">
        <v>8</v>
      </c>
      <c r="X41" s="1119" t="s">
        <v>63</v>
      </c>
      <c r="Y41" s="1039">
        <v>0</v>
      </c>
      <c r="Z41" s="2"/>
      <c r="AA41" s="2" t="s">
        <v>64</v>
      </c>
      <c r="AB41" s="3">
        <v>2.5</v>
      </c>
      <c r="AC41" s="3"/>
      <c r="AD41" s="3">
        <f>AB41*5</f>
        <v>12.5</v>
      </c>
      <c r="AE41" s="3" t="s">
        <v>59</v>
      </c>
      <c r="AF41" s="3">
        <f>AD41*9</f>
        <v>112.5</v>
      </c>
    </row>
    <row r="42" spans="2:32" ht="27.95" customHeight="1">
      <c r="B42" s="1408"/>
      <c r="C42" s="1409"/>
      <c r="D42" s="1179"/>
      <c r="E42" s="1180"/>
      <c r="F42" s="1179"/>
      <c r="G42" s="1043"/>
      <c r="H42" s="1055"/>
      <c r="I42" s="1043"/>
      <c r="J42" s="1046"/>
      <c r="K42" s="1055"/>
      <c r="L42" s="1043"/>
      <c r="M42" s="1043"/>
      <c r="N42" s="1043"/>
      <c r="O42" s="1043"/>
      <c r="P42" s="1074"/>
      <c r="Q42" s="1043"/>
      <c r="R42" s="1043"/>
      <c r="S42" s="1066"/>
      <c r="T42" s="1332"/>
      <c r="U42" s="1051"/>
      <c r="V42" s="1393"/>
      <c r="W42" s="1104" t="s">
        <v>708</v>
      </c>
      <c r="X42" s="1118" t="s">
        <v>65</v>
      </c>
      <c r="Y42" s="1039">
        <v>0</v>
      </c>
      <c r="Z42" s="1234"/>
      <c r="AA42" s="2" t="s">
        <v>66</v>
      </c>
      <c r="AE42" s="2">
        <f>AB42*15</f>
        <v>0</v>
      </c>
    </row>
    <row r="43" spans="2:32" ht="27.95" customHeight="1">
      <c r="B43" s="1048" t="s">
        <v>67</v>
      </c>
      <c r="C43" s="1255"/>
      <c r="D43" s="1114"/>
      <c r="E43" s="1114"/>
      <c r="F43" s="1113"/>
      <c r="G43" s="1113"/>
      <c r="H43" s="1114"/>
      <c r="I43" s="1113"/>
      <c r="J43" s="1113"/>
      <c r="K43" s="1114"/>
      <c r="L43" s="1113"/>
      <c r="M43" s="1043"/>
      <c r="N43" s="1044"/>
      <c r="O43" s="1043"/>
      <c r="P43" s="1074"/>
      <c r="Q43" s="1179"/>
      <c r="R43" s="1179"/>
      <c r="S43" s="1046"/>
      <c r="T43" s="1113"/>
      <c r="U43" s="1113"/>
      <c r="V43" s="1393"/>
      <c r="W43" s="1112" t="s">
        <v>9</v>
      </c>
      <c r="X43" s="1111"/>
      <c r="Y43" s="1102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7.95" customHeight="1" thickBot="1">
      <c r="B44" s="1235"/>
      <c r="C44" s="1250"/>
      <c r="D44" s="1285"/>
      <c r="E44" s="1284"/>
      <c r="F44" s="1283"/>
      <c r="G44" s="1282"/>
      <c r="H44" s="1232"/>
      <c r="I44" s="1231"/>
      <c r="J44" s="1231"/>
      <c r="K44" s="1232"/>
      <c r="L44" s="1231"/>
      <c r="M44" s="1231"/>
      <c r="N44" s="1232"/>
      <c r="O44" s="1231"/>
      <c r="P44" s="1231"/>
      <c r="Q44" s="1232"/>
      <c r="R44" s="1231"/>
      <c r="S44" s="1231"/>
      <c r="T44" s="1232"/>
      <c r="U44" s="1231"/>
      <c r="V44" s="1394"/>
      <c r="W44" s="1104" t="s">
        <v>731</v>
      </c>
      <c r="X44" s="1103"/>
      <c r="Y44" s="1102"/>
      <c r="Z44" s="1234"/>
      <c r="AC44" s="9">
        <f>AC43*4/AF43</f>
        <v>0.16345624656026417</v>
      </c>
      <c r="AD44" s="9">
        <f>AD43*9/AF43</f>
        <v>0.29719317556411667</v>
      </c>
      <c r="AE44" s="9">
        <f>AE43*4/AF43</f>
        <v>0.53935057787561924</v>
      </c>
    </row>
    <row r="45" spans="2:32" ht="21.75" customHeight="1">
      <c r="C45" s="2"/>
      <c r="J45" s="1412"/>
      <c r="K45" s="1412"/>
      <c r="L45" s="1412"/>
      <c r="M45" s="1412"/>
      <c r="N45" s="1412"/>
      <c r="O45" s="1412"/>
      <c r="P45" s="1412"/>
      <c r="Q45" s="1412"/>
      <c r="R45" s="1412"/>
      <c r="S45" s="1412"/>
      <c r="T45" s="1412"/>
      <c r="U45" s="1412"/>
      <c r="V45" s="1412"/>
      <c r="W45" s="1412"/>
      <c r="X45" s="1412"/>
      <c r="Y45" s="1412"/>
      <c r="Z45" s="1279"/>
    </row>
    <row r="46" spans="2:32">
      <c r="B46" s="3"/>
      <c r="D46" s="1413"/>
      <c r="E46" s="1413"/>
      <c r="F46" s="1414"/>
      <c r="G46" s="1414"/>
      <c r="H46" s="14"/>
      <c r="I46" s="2"/>
      <c r="J46" s="2"/>
      <c r="K46" s="14"/>
      <c r="L46" s="2"/>
      <c r="N46" s="14"/>
      <c r="O46" s="2"/>
      <c r="Q46" s="14"/>
      <c r="R46" s="2"/>
      <c r="T46" s="14"/>
      <c r="U46" s="2"/>
      <c r="V46" s="15"/>
      <c r="Y46" s="17"/>
    </row>
  </sheetData>
  <mergeCells count="19">
    <mergeCell ref="J45:Y45"/>
    <mergeCell ref="D46:G46"/>
    <mergeCell ref="B1:Y1"/>
    <mergeCell ref="B2:G2"/>
    <mergeCell ref="C5:C10"/>
    <mergeCell ref="B9:B10"/>
    <mergeCell ref="C13:C18"/>
    <mergeCell ref="B17:B18"/>
    <mergeCell ref="V13:V20"/>
    <mergeCell ref="C37:C42"/>
    <mergeCell ref="B41:B42"/>
    <mergeCell ref="V5:V12"/>
    <mergeCell ref="C21:C26"/>
    <mergeCell ref="B25:B26"/>
    <mergeCell ref="C29:C34"/>
    <mergeCell ref="B33:B34"/>
    <mergeCell ref="V21:V28"/>
    <mergeCell ref="V29:V36"/>
    <mergeCell ref="V37:V44"/>
  </mergeCells>
  <phoneticPr fontId="19" type="noConversion"/>
  <pageMargins left="0.39370078740157483" right="0.15748031496062992" top="0.19685039370078741" bottom="0.15748031496062992" header="0.51181102362204722" footer="0.51181102362204722"/>
  <pageSetup paperSize="9" scale="4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BR102"/>
  <sheetViews>
    <sheetView tabSelected="1" view="pageBreakPreview" zoomScale="10" zoomScaleNormal="100" zoomScaleSheetLayoutView="10" workbookViewId="0">
      <selection activeCell="M59" sqref="M59:O59"/>
    </sheetView>
  </sheetViews>
  <sheetFormatPr defaultRowHeight="16.5"/>
  <cols>
    <col min="1" max="1" width="78.125" style="1000" customWidth="1"/>
    <col min="2" max="3" width="78.125" style="999" customWidth="1"/>
    <col min="4" max="4" width="110.875" style="1000" customWidth="1"/>
    <col min="5" max="6" width="110.875" style="999" customWidth="1"/>
    <col min="7" max="7" width="90" style="1003" customWidth="1"/>
    <col min="8" max="9" width="90" style="999" customWidth="1"/>
    <col min="10" max="10" width="90" style="1003" customWidth="1"/>
    <col min="11" max="12" width="90" style="999" customWidth="1"/>
    <col min="13" max="13" width="90" style="1003" customWidth="1"/>
    <col min="14" max="15" width="90" style="999" customWidth="1"/>
    <col min="16" max="16" width="0.625" style="999" hidden="1" customWidth="1"/>
    <col min="17" max="18" width="9" style="999" hidden="1" customWidth="1"/>
    <col min="19" max="19" width="46.375" style="999" hidden="1" customWidth="1"/>
    <col min="20" max="23" width="9" style="999"/>
    <col min="24" max="24" width="242.625" style="999" hidden="1" customWidth="1"/>
    <col min="25" max="16384" width="9" style="999"/>
  </cols>
  <sheetData>
    <row r="1" spans="1:70" ht="202.7" customHeight="1">
      <c r="A1" s="1613" t="s">
        <v>141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247"/>
    </row>
    <row r="2" spans="1:70" ht="171.6" customHeight="1">
      <c r="A2" s="1516" t="s">
        <v>388</v>
      </c>
      <c r="B2" s="1516"/>
      <c r="C2" s="1516"/>
      <c r="D2" s="1516"/>
      <c r="E2" s="1516"/>
      <c r="F2" s="1516"/>
      <c r="G2" s="1516"/>
      <c r="H2" s="1516"/>
      <c r="I2" s="1516"/>
      <c r="J2" s="1516"/>
      <c r="K2" s="1516"/>
      <c r="L2" s="333"/>
      <c r="M2" s="516" t="s">
        <v>135</v>
      </c>
      <c r="N2" s="333"/>
      <c r="O2" s="319"/>
      <c r="U2" s="1000"/>
    </row>
    <row r="3" spans="1:70" ht="9" customHeight="1" thickBot="1">
      <c r="A3" s="248"/>
      <c r="B3" s="1580"/>
      <c r="C3" s="1580"/>
      <c r="D3" s="1580"/>
      <c r="E3" s="1580"/>
      <c r="F3" s="1580"/>
      <c r="G3" s="1580"/>
      <c r="H3" s="1580"/>
      <c r="I3" s="1580"/>
      <c r="J3" s="1580"/>
      <c r="K3" s="1580"/>
      <c r="L3" s="1580"/>
      <c r="M3" s="1581"/>
      <c r="N3" s="1581"/>
      <c r="O3" s="249"/>
      <c r="U3" s="258"/>
    </row>
    <row r="4" spans="1:70" s="501" customFormat="1" ht="114.95" customHeight="1" thickBot="1">
      <c r="A4" s="1567"/>
      <c r="B4" s="1568"/>
      <c r="C4" s="1568"/>
      <c r="D4" s="1568"/>
      <c r="E4" s="1568"/>
      <c r="F4" s="1568"/>
      <c r="G4" s="1431" t="s">
        <v>383</v>
      </c>
      <c r="H4" s="1432"/>
      <c r="I4" s="1433"/>
      <c r="J4" s="1543"/>
      <c r="K4" s="1543"/>
      <c r="L4" s="1544"/>
      <c r="M4" s="1547">
        <v>1</v>
      </c>
      <c r="N4" s="1547"/>
      <c r="O4" s="1548"/>
      <c r="P4" s="1559">
        <v>16</v>
      </c>
      <c r="Q4" s="1559"/>
      <c r="R4" s="1559"/>
      <c r="S4" s="1560"/>
      <c r="W4" s="502"/>
      <c r="Y4" s="502"/>
      <c r="AC4" s="518"/>
      <c r="AD4" s="518"/>
      <c r="AE4" s="518"/>
      <c r="AF4" s="518"/>
      <c r="AG4" s="518"/>
      <c r="AH4" s="518"/>
      <c r="AI4" s="518"/>
      <c r="AJ4" s="518"/>
      <c r="AK4" s="518"/>
      <c r="AL4" s="518"/>
      <c r="AM4" s="518"/>
      <c r="AN4" s="518"/>
      <c r="AO4" s="518"/>
      <c r="AP4" s="518"/>
      <c r="AQ4" s="518"/>
      <c r="AR4" s="518"/>
      <c r="AS4" s="518"/>
      <c r="AT4" s="518"/>
      <c r="AU4" s="518"/>
      <c r="AV4" s="518"/>
      <c r="AW4" s="518"/>
      <c r="AX4" s="518"/>
    </row>
    <row r="5" spans="1:70" s="424" customFormat="1" ht="129.94999999999999" customHeight="1">
      <c r="A5" s="1570" t="s">
        <v>376</v>
      </c>
      <c r="B5" s="1571"/>
      <c r="C5" s="1571"/>
      <c r="D5" s="1571"/>
      <c r="E5" s="1571"/>
      <c r="F5" s="1571"/>
      <c r="G5" s="1434"/>
      <c r="H5" s="1434"/>
      <c r="I5" s="1435"/>
      <c r="J5" s="1501"/>
      <c r="K5" s="1501"/>
      <c r="L5" s="1502"/>
      <c r="M5" s="1457" t="s">
        <v>40</v>
      </c>
      <c r="N5" s="1457"/>
      <c r="O5" s="1458"/>
      <c r="P5" s="1561" t="s">
        <v>26</v>
      </c>
      <c r="Q5" s="1561"/>
      <c r="R5" s="1561"/>
      <c r="S5" s="1562"/>
      <c r="W5" s="425"/>
      <c r="AC5" s="519"/>
      <c r="AD5" s="519"/>
      <c r="AE5" s="519"/>
      <c r="AF5" s="430"/>
      <c r="AG5" s="430"/>
      <c r="AH5" s="430"/>
      <c r="AI5" s="430"/>
      <c r="AJ5" s="430"/>
      <c r="AK5" s="430"/>
      <c r="AL5" s="430"/>
      <c r="AM5" s="430"/>
      <c r="AN5" s="430"/>
      <c r="AO5" s="430"/>
      <c r="AP5" s="525"/>
      <c r="AQ5" s="525"/>
      <c r="AR5" s="525"/>
      <c r="AS5" s="527"/>
      <c r="AT5" s="527"/>
      <c r="AU5" s="526"/>
      <c r="AV5" s="526"/>
      <c r="AW5" s="526"/>
      <c r="AX5" s="527"/>
      <c r="AY5" s="527"/>
      <c r="AZ5" s="527"/>
      <c r="BA5" s="527"/>
      <c r="BB5" s="527"/>
      <c r="BC5" s="527"/>
      <c r="BD5" s="527"/>
      <c r="BE5" s="527"/>
      <c r="BF5" s="527"/>
      <c r="BG5" s="527"/>
      <c r="BH5" s="527"/>
      <c r="BI5" s="527"/>
      <c r="BJ5" s="527"/>
      <c r="BK5" s="527"/>
      <c r="BL5" s="527"/>
      <c r="BM5" s="527"/>
      <c r="BN5" s="527"/>
      <c r="BO5" s="527"/>
      <c r="BP5" s="527"/>
      <c r="BQ5" s="527"/>
      <c r="BR5" s="527"/>
    </row>
    <row r="6" spans="1:70" s="426" customFormat="1" ht="129.94999999999999" customHeight="1">
      <c r="A6" s="1570"/>
      <c r="B6" s="1571"/>
      <c r="C6" s="1571"/>
      <c r="D6" s="1571"/>
      <c r="E6" s="1571"/>
      <c r="F6" s="1571"/>
      <c r="G6" s="1425" t="s">
        <v>377</v>
      </c>
      <c r="H6" s="1425"/>
      <c r="I6" s="1489"/>
      <c r="J6" s="1425"/>
      <c r="K6" s="1425"/>
      <c r="L6" s="1489"/>
      <c r="M6" s="1530" t="s">
        <v>324</v>
      </c>
      <c r="N6" s="1425"/>
      <c r="O6" s="1489"/>
      <c r="P6" s="1545" t="s">
        <v>27</v>
      </c>
      <c r="Q6" s="1545"/>
      <c r="R6" s="1545"/>
      <c r="S6" s="1546"/>
      <c r="X6" s="439" t="s">
        <v>465</v>
      </c>
      <c r="AB6" s="439"/>
      <c r="AC6" s="1425"/>
      <c r="AD6" s="1425"/>
      <c r="AE6" s="1425"/>
      <c r="AF6" s="1425"/>
      <c r="AG6" s="1425"/>
      <c r="AH6" s="1425"/>
      <c r="AI6" s="1425"/>
      <c r="AJ6" s="1425"/>
      <c r="AK6" s="1425"/>
      <c r="AL6" s="1425"/>
      <c r="AM6" s="1425"/>
      <c r="AN6" s="1425"/>
      <c r="AO6" s="1425"/>
      <c r="AP6" s="1425"/>
      <c r="AQ6" s="433"/>
      <c r="AR6" s="433"/>
      <c r="AS6" s="1418"/>
      <c r="AT6" s="1418"/>
      <c r="AU6" s="1418"/>
      <c r="AV6" s="1418"/>
      <c r="AW6" s="1418"/>
      <c r="AX6" s="1418"/>
      <c r="AY6" s="1418"/>
      <c r="AZ6" s="1418"/>
      <c r="BA6" s="1418"/>
      <c r="BB6" s="1418"/>
      <c r="BC6" s="1418"/>
      <c r="BD6" s="1418"/>
      <c r="BE6" s="1418"/>
      <c r="BF6" s="1418"/>
      <c r="BG6" s="1418"/>
      <c r="BH6" s="1418"/>
      <c r="BI6" s="1418"/>
      <c r="BJ6" s="527"/>
      <c r="BK6" s="527"/>
      <c r="BL6" s="527"/>
      <c r="BM6" s="527"/>
      <c r="BN6" s="527"/>
      <c r="BO6" s="527"/>
      <c r="BP6" s="527"/>
      <c r="BQ6" s="527"/>
      <c r="BR6" s="527"/>
    </row>
    <row r="7" spans="1:70" s="424" customFormat="1" ht="129.94999999999999" customHeight="1">
      <c r="A7" s="1570"/>
      <c r="B7" s="1571"/>
      <c r="C7" s="1571"/>
      <c r="D7" s="1571"/>
      <c r="E7" s="1571"/>
      <c r="F7" s="1571"/>
      <c r="G7" s="1426" t="s">
        <v>378</v>
      </c>
      <c r="H7" s="1426"/>
      <c r="I7" s="1531"/>
      <c r="J7" s="1426"/>
      <c r="K7" s="1426"/>
      <c r="L7" s="1531"/>
      <c r="M7" s="1476" t="s">
        <v>386</v>
      </c>
      <c r="N7" s="1476"/>
      <c r="O7" s="1477"/>
      <c r="P7" s="1545" t="s">
        <v>31</v>
      </c>
      <c r="Q7" s="1545"/>
      <c r="R7" s="1545"/>
      <c r="S7" s="1546"/>
      <c r="AC7" s="1426"/>
      <c r="AD7" s="1426"/>
      <c r="AE7" s="1426"/>
      <c r="AF7" s="1426"/>
      <c r="AG7" s="1426"/>
      <c r="AH7" s="1426"/>
      <c r="AI7" s="1426"/>
      <c r="AJ7" s="1426"/>
      <c r="AK7" s="1426"/>
      <c r="AL7" s="1426"/>
      <c r="AM7" s="1426"/>
      <c r="AN7" s="1426"/>
      <c r="AO7" s="1426"/>
      <c r="AP7" s="430"/>
      <c r="AQ7" s="430"/>
      <c r="AR7" s="430"/>
      <c r="AS7" s="1418"/>
      <c r="AT7" s="1418"/>
      <c r="AU7" s="1418"/>
      <c r="AV7" s="1418"/>
      <c r="AW7" s="1418"/>
      <c r="AX7" s="1418"/>
      <c r="AY7" s="1418"/>
      <c r="AZ7" s="1418"/>
      <c r="BA7" s="1418"/>
      <c r="BB7" s="1418"/>
      <c r="BC7" s="1418"/>
      <c r="BD7" s="1418"/>
      <c r="BE7" s="1418"/>
      <c r="BF7" s="1418"/>
      <c r="BG7" s="1418"/>
      <c r="BH7" s="1418"/>
      <c r="BI7" s="1418"/>
      <c r="BJ7" s="1418"/>
      <c r="BK7" s="1418"/>
      <c r="BL7" s="1418"/>
      <c r="BM7" s="1418"/>
      <c r="BN7" s="1418"/>
      <c r="BO7" s="1418"/>
      <c r="BP7" s="1418"/>
      <c r="BQ7" s="1418"/>
      <c r="BR7" s="527"/>
    </row>
    <row r="8" spans="1:70" s="427" customFormat="1" ht="129.94999999999999" customHeight="1">
      <c r="A8" s="1570"/>
      <c r="B8" s="1571"/>
      <c r="C8" s="1571"/>
      <c r="D8" s="1571"/>
      <c r="E8" s="1571"/>
      <c r="F8" s="1571"/>
      <c r="G8" s="1532" t="s">
        <v>379</v>
      </c>
      <c r="H8" s="1532"/>
      <c r="I8" s="1533"/>
      <c r="J8" s="1427"/>
      <c r="K8" s="1427"/>
      <c r="L8" s="1569"/>
      <c r="M8" s="1532" t="s">
        <v>437</v>
      </c>
      <c r="N8" s="1532"/>
      <c r="O8" s="1533"/>
      <c r="P8" s="1574" t="s">
        <v>36</v>
      </c>
      <c r="Q8" s="1574"/>
      <c r="R8" s="1574"/>
      <c r="S8" s="1575"/>
      <c r="V8" s="428"/>
      <c r="AC8" s="1427"/>
      <c r="AD8" s="1427"/>
      <c r="AE8" s="1427"/>
      <c r="AF8" s="1427"/>
      <c r="AG8" s="1427"/>
      <c r="AH8" s="1427"/>
      <c r="AI8" s="1427"/>
      <c r="AJ8" s="1427"/>
      <c r="AK8" s="1427"/>
      <c r="AL8" s="1427"/>
      <c r="AM8" s="1427"/>
      <c r="AN8" s="1427"/>
      <c r="AO8" s="1427"/>
      <c r="AP8" s="520"/>
      <c r="AQ8" s="520"/>
      <c r="AR8" s="520"/>
      <c r="AS8" s="975"/>
      <c r="AT8" s="1439"/>
      <c r="AU8" s="1439"/>
      <c r="AV8" s="1439"/>
      <c r="AW8" s="1439"/>
      <c r="AX8" s="1439"/>
      <c r="AY8" s="1439"/>
      <c r="AZ8" s="1439"/>
      <c r="BA8" s="1439"/>
      <c r="BB8" s="1439"/>
      <c r="BC8" s="1439"/>
      <c r="BD8" s="1439"/>
      <c r="BE8" s="1439"/>
      <c r="BF8" s="1439"/>
      <c r="BG8" s="1439"/>
      <c r="BH8" s="1439"/>
      <c r="BI8" s="1439"/>
      <c r="BJ8" s="1439"/>
      <c r="BK8" s="1439"/>
      <c r="BL8" s="1439"/>
      <c r="BM8" s="975"/>
      <c r="BN8" s="975"/>
      <c r="BO8" s="975"/>
      <c r="BP8" s="975"/>
      <c r="BQ8" s="975"/>
      <c r="BR8" s="975"/>
    </row>
    <row r="9" spans="1:70" s="429" customFormat="1" ht="129.94999999999999" customHeight="1">
      <c r="A9" s="1570"/>
      <c r="B9" s="1571"/>
      <c r="C9" s="1571"/>
      <c r="D9" s="1571"/>
      <c r="E9" s="1571"/>
      <c r="F9" s="1571"/>
      <c r="G9" s="1436" t="s">
        <v>380</v>
      </c>
      <c r="H9" s="1436"/>
      <c r="I9" s="1437"/>
      <c r="J9" s="1428"/>
      <c r="K9" s="1428"/>
      <c r="L9" s="1438"/>
      <c r="M9" s="1428" t="s">
        <v>210</v>
      </c>
      <c r="N9" s="1428"/>
      <c r="O9" s="1438"/>
      <c r="P9" s="1576" t="s">
        <v>32</v>
      </c>
      <c r="Q9" s="1576"/>
      <c r="R9" s="1576"/>
      <c r="S9" s="1577"/>
      <c r="V9" s="425"/>
      <c r="AC9" s="1428"/>
      <c r="AD9" s="1428"/>
      <c r="AE9" s="1428"/>
      <c r="AF9" s="1428"/>
      <c r="AG9" s="1428"/>
      <c r="AH9" s="1428"/>
      <c r="AI9" s="1428"/>
      <c r="AJ9" s="1428"/>
      <c r="AK9" s="1428"/>
      <c r="AL9" s="1428"/>
      <c r="AM9" s="1428"/>
      <c r="AN9" s="1428"/>
      <c r="AO9" s="1428"/>
      <c r="AP9" s="1428"/>
      <c r="AQ9" s="1428"/>
      <c r="AR9" s="1428"/>
      <c r="AS9" s="976"/>
      <c r="AT9" s="1417"/>
      <c r="AU9" s="1417"/>
      <c r="AV9" s="1417"/>
      <c r="AW9" s="1417"/>
      <c r="AX9" s="1417"/>
      <c r="AY9" s="1417"/>
      <c r="AZ9" s="1417"/>
      <c r="BA9" s="1417"/>
      <c r="BB9" s="1417"/>
      <c r="BC9" s="1417"/>
      <c r="BD9" s="1417"/>
      <c r="BE9" s="1417"/>
      <c r="BF9" s="1417"/>
      <c r="BG9" s="1417"/>
      <c r="BH9" s="1417"/>
      <c r="BI9" s="1417"/>
      <c r="BJ9" s="1417"/>
      <c r="BK9" s="1417"/>
      <c r="BL9" s="1417"/>
      <c r="BM9" s="1417"/>
      <c r="BN9" s="976"/>
      <c r="BO9" s="976"/>
      <c r="BP9" s="976"/>
      <c r="BQ9" s="976"/>
      <c r="BR9" s="976"/>
    </row>
    <row r="10" spans="1:70" s="424" customFormat="1" ht="129.94999999999999" customHeight="1">
      <c r="A10" s="1570"/>
      <c r="B10" s="1571"/>
      <c r="C10" s="1571"/>
      <c r="D10" s="1571"/>
      <c r="E10" s="1571"/>
      <c r="F10" s="1571"/>
      <c r="G10" s="1517" t="s">
        <v>381</v>
      </c>
      <c r="H10" s="1518"/>
      <c r="I10" s="1519"/>
      <c r="J10" s="1419"/>
      <c r="K10" s="1419"/>
      <c r="L10" s="1520"/>
      <c r="M10" s="1467" t="s">
        <v>387</v>
      </c>
      <c r="N10" s="1467"/>
      <c r="O10" s="1468"/>
      <c r="P10" s="1578" t="s">
        <v>37</v>
      </c>
      <c r="Q10" s="1578"/>
      <c r="R10" s="1578"/>
      <c r="S10" s="1579"/>
      <c r="X10" s="428"/>
      <c r="AC10" s="1419"/>
      <c r="AD10" s="1419"/>
      <c r="AE10" s="1419"/>
      <c r="AF10" s="1419"/>
      <c r="AG10" s="1419"/>
      <c r="AH10" s="1419"/>
      <c r="AI10" s="1419"/>
      <c r="AJ10" s="1419"/>
      <c r="AK10" s="1419"/>
      <c r="AL10" s="1419"/>
      <c r="AM10" s="1419"/>
      <c r="AN10" s="1419"/>
      <c r="AO10" s="1419"/>
      <c r="AP10" s="1419"/>
      <c r="AQ10" s="430"/>
      <c r="AR10" s="430"/>
      <c r="AS10" s="527"/>
      <c r="AT10" s="1418"/>
      <c r="AU10" s="1418"/>
      <c r="AV10" s="1418"/>
      <c r="AW10" s="1418"/>
      <c r="AX10" s="1418"/>
      <c r="AY10" s="1418"/>
      <c r="AZ10" s="1418"/>
      <c r="BA10" s="1418"/>
      <c r="BB10" s="1418"/>
      <c r="BC10" s="1418"/>
      <c r="BD10" s="1418"/>
      <c r="BE10" s="1418"/>
      <c r="BF10" s="1418"/>
      <c r="BG10" s="1418"/>
      <c r="BH10" s="1418"/>
      <c r="BI10" s="1418"/>
      <c r="BJ10" s="1418"/>
      <c r="BK10" s="1418"/>
      <c r="BL10" s="1418"/>
      <c r="BM10" s="1418"/>
      <c r="BN10" s="1418"/>
      <c r="BO10" s="527"/>
      <c r="BP10" s="527"/>
      <c r="BQ10" s="527"/>
      <c r="BR10" s="527"/>
    </row>
    <row r="11" spans="1:70" s="268" customFormat="1" ht="60" customHeight="1" thickBot="1">
      <c r="A11" s="1570"/>
      <c r="B11" s="1571"/>
      <c r="C11" s="1571"/>
      <c r="D11" s="1571"/>
      <c r="E11" s="1571"/>
      <c r="F11" s="1571"/>
      <c r="G11" s="1429" t="s">
        <v>382</v>
      </c>
      <c r="H11" s="1429"/>
      <c r="I11" s="1430"/>
      <c r="J11" s="1478"/>
      <c r="K11" s="1478"/>
      <c r="L11" s="1479"/>
      <c r="M11" s="1454"/>
      <c r="N11" s="1454"/>
      <c r="O11" s="1455"/>
      <c r="P11" s="1006"/>
      <c r="Q11" s="1006"/>
      <c r="R11" s="1006"/>
      <c r="S11" s="1007"/>
      <c r="X11" s="1001"/>
      <c r="AC11" s="521"/>
      <c r="AD11" s="521"/>
      <c r="AE11" s="521"/>
      <c r="AF11" s="521"/>
      <c r="AG11" s="521"/>
      <c r="AH11" s="521"/>
      <c r="AI11" s="521"/>
      <c r="AJ11" s="521"/>
      <c r="AK11" s="521"/>
      <c r="AL11" s="521"/>
      <c r="AM11" s="521"/>
      <c r="AN11" s="521"/>
      <c r="AO11" s="521"/>
      <c r="AP11" s="521"/>
      <c r="AQ11" s="521"/>
      <c r="AR11" s="521"/>
      <c r="AS11" s="528"/>
      <c r="AT11" s="528"/>
      <c r="AU11" s="528"/>
      <c r="AV11" s="528"/>
      <c r="AW11" s="528"/>
      <c r="AX11" s="528"/>
      <c r="AY11" s="528"/>
      <c r="AZ11" s="528"/>
      <c r="BA11" s="528"/>
      <c r="BB11" s="528"/>
      <c r="BC11" s="528"/>
      <c r="BD11" s="528"/>
      <c r="BE11" s="528"/>
      <c r="BF11" s="528"/>
      <c r="BG11" s="528"/>
      <c r="BH11" s="528"/>
      <c r="BI11" s="528"/>
      <c r="BJ11" s="528"/>
      <c r="BK11" s="528"/>
      <c r="BL11" s="528"/>
      <c r="BM11" s="528"/>
      <c r="BN11" s="528"/>
      <c r="BO11" s="528"/>
      <c r="BP11" s="528"/>
      <c r="BQ11" s="528"/>
      <c r="BR11" s="528"/>
    </row>
    <row r="12" spans="1:70" s="268" customFormat="1" ht="3.6" hidden="1" customHeight="1">
      <c r="A12" s="1570"/>
      <c r="B12" s="1571"/>
      <c r="C12" s="1571"/>
      <c r="D12" s="1571"/>
      <c r="E12" s="1571"/>
      <c r="F12" s="1571"/>
      <c r="G12" s="1429"/>
      <c r="H12" s="1429"/>
      <c r="I12" s="1430"/>
      <c r="J12" s="972"/>
      <c r="K12" s="972"/>
      <c r="L12" s="973"/>
      <c r="M12" s="972"/>
      <c r="N12" s="972"/>
      <c r="O12" s="973"/>
      <c r="P12" s="1006"/>
      <c r="Q12" s="1006"/>
      <c r="R12" s="1006"/>
      <c r="S12" s="1007"/>
      <c r="X12" s="1001"/>
      <c r="AC12" s="521"/>
      <c r="AD12" s="521"/>
      <c r="AE12" s="521"/>
      <c r="AF12" s="521"/>
      <c r="AG12" s="521"/>
      <c r="AH12" s="521"/>
      <c r="AI12" s="521"/>
      <c r="AJ12" s="521"/>
      <c r="AK12" s="521"/>
      <c r="AL12" s="521"/>
      <c r="AM12" s="521"/>
      <c r="AN12" s="521"/>
      <c r="AO12" s="521"/>
      <c r="AP12" s="521"/>
      <c r="AQ12" s="521"/>
      <c r="AR12" s="521"/>
      <c r="AS12" s="528"/>
      <c r="AT12" s="528"/>
      <c r="AU12" s="528"/>
      <c r="AV12" s="528"/>
      <c r="AW12" s="528"/>
      <c r="AX12" s="528"/>
      <c r="AY12" s="528"/>
      <c r="AZ12" s="528"/>
      <c r="BA12" s="528"/>
      <c r="BB12" s="528"/>
      <c r="BC12" s="528"/>
      <c r="BD12" s="528"/>
      <c r="BE12" s="528"/>
      <c r="BF12" s="528"/>
      <c r="BG12" s="528"/>
      <c r="BH12" s="528"/>
      <c r="BI12" s="528"/>
      <c r="BJ12" s="528"/>
      <c r="BK12" s="528"/>
      <c r="BL12" s="528"/>
      <c r="BM12" s="528"/>
      <c r="BN12" s="528"/>
      <c r="BO12" s="528"/>
      <c r="BP12" s="528"/>
      <c r="BQ12" s="528"/>
      <c r="BR12" s="528"/>
    </row>
    <row r="13" spans="1:70" s="268" customFormat="1" ht="3.6" hidden="1" customHeight="1">
      <c r="A13" s="1570"/>
      <c r="B13" s="1571"/>
      <c r="C13" s="1571"/>
      <c r="D13" s="1571"/>
      <c r="E13" s="1571"/>
      <c r="F13" s="1571"/>
      <c r="G13" s="1429"/>
      <c r="H13" s="1429"/>
      <c r="I13" s="1430"/>
      <c r="J13" s="972"/>
      <c r="K13" s="972"/>
      <c r="L13" s="973"/>
      <c r="M13" s="972"/>
      <c r="N13" s="972"/>
      <c r="O13" s="973"/>
      <c r="P13" s="1006"/>
      <c r="Q13" s="1006"/>
      <c r="R13" s="1006"/>
      <c r="S13" s="1007"/>
      <c r="X13" s="1001"/>
      <c r="AC13" s="521"/>
      <c r="AD13" s="521"/>
      <c r="AE13" s="521"/>
      <c r="AF13" s="521"/>
      <c r="AG13" s="521"/>
      <c r="AH13" s="521"/>
      <c r="AI13" s="521"/>
      <c r="AJ13" s="521"/>
      <c r="AK13" s="521"/>
      <c r="AL13" s="521"/>
      <c r="AM13" s="521"/>
      <c r="AN13" s="521"/>
      <c r="AO13" s="521"/>
      <c r="AP13" s="521"/>
      <c r="AQ13" s="521"/>
      <c r="AR13" s="521"/>
      <c r="AS13" s="528"/>
      <c r="AT13" s="528"/>
      <c r="AU13" s="528"/>
      <c r="AV13" s="528"/>
      <c r="AW13" s="528"/>
      <c r="AX13" s="528"/>
      <c r="AY13" s="528"/>
      <c r="AZ13" s="528"/>
      <c r="BA13" s="528"/>
      <c r="BB13" s="528"/>
      <c r="BC13" s="528"/>
      <c r="BD13" s="528"/>
      <c r="BE13" s="528"/>
      <c r="BF13" s="528"/>
      <c r="BG13" s="528"/>
      <c r="BH13" s="528"/>
      <c r="BI13" s="528"/>
      <c r="BJ13" s="528"/>
      <c r="BK13" s="528"/>
      <c r="BL13" s="528"/>
      <c r="BM13" s="528"/>
      <c r="BN13" s="528"/>
      <c r="BO13" s="528"/>
      <c r="BP13" s="528"/>
      <c r="BQ13" s="528"/>
      <c r="BR13" s="528"/>
    </row>
    <row r="14" spans="1:70" s="354" customFormat="1" ht="32.1" customHeight="1">
      <c r="A14" s="1570"/>
      <c r="B14" s="1571"/>
      <c r="C14" s="1571"/>
      <c r="D14" s="1571"/>
      <c r="E14" s="1571"/>
      <c r="F14" s="1571"/>
      <c r="G14" s="1429"/>
      <c r="H14" s="1429"/>
      <c r="I14" s="1430"/>
      <c r="J14" s="514"/>
      <c r="K14" s="282"/>
      <c r="L14" s="356"/>
      <c r="M14" s="514" t="str">
        <f>第一週明細!W37</f>
        <v>醣類：</v>
      </c>
      <c r="N14" s="282">
        <f>第一週明細!W38</f>
        <v>102</v>
      </c>
      <c r="O14" s="358" t="s">
        <v>19</v>
      </c>
      <c r="P14" s="351">
        <f>第一週明細!AA37</f>
        <v>0</v>
      </c>
      <c r="Q14" s="974" t="str">
        <f>第一週明細!AA38</f>
        <v>主食</v>
      </c>
      <c r="R14" s="352"/>
      <c r="S14" s="353" t="s">
        <v>19</v>
      </c>
      <c r="X14" s="355"/>
      <c r="AC14" s="369"/>
      <c r="AD14" s="369"/>
      <c r="AE14" s="369"/>
      <c r="AF14" s="369"/>
      <c r="AG14" s="369"/>
      <c r="AH14" s="369"/>
      <c r="AI14" s="369"/>
      <c r="AJ14" s="369"/>
      <c r="AK14" s="369"/>
      <c r="AL14" s="369"/>
      <c r="AM14" s="369"/>
      <c r="AN14" s="369"/>
      <c r="AO14" s="369"/>
      <c r="AP14" s="369"/>
      <c r="AQ14" s="369"/>
      <c r="AR14" s="369"/>
      <c r="AS14" s="529"/>
      <c r="AT14" s="529"/>
      <c r="AU14" s="529"/>
      <c r="AV14" s="529"/>
      <c r="AW14" s="529"/>
      <c r="AX14" s="529"/>
      <c r="AY14" s="529"/>
      <c r="AZ14" s="529"/>
      <c r="BA14" s="529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</row>
    <row r="15" spans="1:70" s="354" customFormat="1" ht="32.1" customHeight="1">
      <c r="A15" s="1570"/>
      <c r="B15" s="1571"/>
      <c r="C15" s="1571"/>
      <c r="D15" s="1571"/>
      <c r="E15" s="1571"/>
      <c r="F15" s="1571"/>
      <c r="G15" s="1429"/>
      <c r="H15" s="1429"/>
      <c r="I15" s="1430"/>
      <c r="J15" s="514"/>
      <c r="K15" s="282"/>
      <c r="L15" s="356"/>
      <c r="M15" s="514" t="str">
        <f>第一週明細!W39</f>
        <v>脂肪：</v>
      </c>
      <c r="N15" s="282">
        <f>第一週明細!W40</f>
        <v>24.325000000000003</v>
      </c>
      <c r="O15" s="358" t="s">
        <v>21</v>
      </c>
      <c r="P15" s="351" t="str">
        <f>第一週明細!AA39</f>
        <v>肉</v>
      </c>
      <c r="Q15" s="974" t="str">
        <f>第一週明細!AA40</f>
        <v>菜</v>
      </c>
      <c r="R15" s="352"/>
      <c r="S15" s="353" t="s">
        <v>21</v>
      </c>
      <c r="AC15" s="369"/>
      <c r="AD15" s="369"/>
      <c r="AE15" s="369"/>
      <c r="AF15" s="369"/>
      <c r="AG15" s="369"/>
      <c r="AH15" s="369"/>
      <c r="AI15" s="369"/>
      <c r="AJ15" s="369"/>
      <c r="AK15" s="369"/>
      <c r="AL15" s="369"/>
      <c r="AM15" s="369"/>
      <c r="AN15" s="369"/>
      <c r="AO15" s="369"/>
      <c r="AP15" s="369"/>
      <c r="AQ15" s="369"/>
      <c r="AR15" s="369"/>
      <c r="AS15" s="529"/>
      <c r="AT15" s="529"/>
      <c r="AU15" s="529"/>
      <c r="AV15" s="529"/>
      <c r="AW15" s="529"/>
      <c r="AX15" s="529"/>
      <c r="AY15" s="529"/>
      <c r="AZ15" s="529"/>
      <c r="BA15" s="529"/>
      <c r="BB15" s="529"/>
      <c r="BC15" s="529"/>
      <c r="BD15" s="529"/>
      <c r="BE15" s="529"/>
      <c r="BF15" s="529"/>
      <c r="BG15" s="529"/>
      <c r="BH15" s="529"/>
      <c r="BI15" s="529"/>
      <c r="BJ15" s="529"/>
      <c r="BK15" s="529"/>
      <c r="BL15" s="529"/>
      <c r="BM15" s="529"/>
      <c r="BN15" s="529"/>
      <c r="BO15" s="529"/>
      <c r="BP15" s="529"/>
      <c r="BQ15" s="529"/>
      <c r="BR15" s="529"/>
    </row>
    <row r="16" spans="1:70" s="354" customFormat="1" ht="32.1" customHeight="1">
      <c r="A16" s="1570"/>
      <c r="B16" s="1571"/>
      <c r="C16" s="1571"/>
      <c r="D16" s="1571"/>
      <c r="E16" s="1571"/>
      <c r="F16" s="1571"/>
      <c r="G16" s="1429"/>
      <c r="H16" s="1429"/>
      <c r="I16" s="1430"/>
      <c r="J16" s="514"/>
      <c r="K16" s="282"/>
      <c r="L16" s="356"/>
      <c r="M16" s="514" t="str">
        <f>第一週明細!W41</f>
        <v>蛋白質：</v>
      </c>
      <c r="N16" s="282">
        <f>第一週明細!W42</f>
        <v>32.055</v>
      </c>
      <c r="O16" s="358" t="s">
        <v>21</v>
      </c>
      <c r="P16" s="351" t="str">
        <f>第一週明細!AA41</f>
        <v>油</v>
      </c>
      <c r="Q16" s="974" t="str">
        <f>第一週明細!AA42</f>
        <v>水果</v>
      </c>
      <c r="R16" s="352"/>
      <c r="S16" s="353" t="s">
        <v>21</v>
      </c>
      <c r="AC16" s="369"/>
      <c r="AD16" s="369"/>
      <c r="AE16" s="369"/>
      <c r="AF16" s="369"/>
      <c r="AG16" s="369"/>
      <c r="AH16" s="369"/>
      <c r="AI16" s="369"/>
      <c r="AJ16" s="369"/>
      <c r="AK16" s="369"/>
      <c r="AL16" s="369"/>
      <c r="AM16" s="369"/>
      <c r="AN16" s="369"/>
      <c r="AO16" s="369"/>
      <c r="AP16" s="369"/>
      <c r="AQ16" s="369"/>
      <c r="AR16" s="369"/>
      <c r="AS16" s="529"/>
      <c r="AT16" s="529"/>
      <c r="AU16" s="529"/>
      <c r="AV16" s="529"/>
      <c r="AW16" s="529"/>
      <c r="AX16" s="529"/>
      <c r="AY16" s="529"/>
      <c r="AZ16" s="529"/>
      <c r="BA16" s="529"/>
      <c r="BB16" s="529"/>
      <c r="BC16" s="529"/>
      <c r="BD16" s="529"/>
      <c r="BE16" s="529"/>
      <c r="BF16" s="529"/>
      <c r="BG16" s="529"/>
      <c r="BH16" s="529"/>
      <c r="BI16" s="529"/>
      <c r="BJ16" s="529"/>
      <c r="BK16" s="529"/>
      <c r="BL16" s="529"/>
      <c r="BM16" s="529"/>
      <c r="BN16" s="529"/>
      <c r="BO16" s="529"/>
      <c r="BP16" s="529"/>
      <c r="BQ16" s="529"/>
      <c r="BR16" s="529"/>
    </row>
    <row r="17" spans="1:70" s="354" customFormat="1" ht="32.1" customHeight="1" thickBot="1">
      <c r="A17" s="1572"/>
      <c r="B17" s="1573"/>
      <c r="C17" s="1573"/>
      <c r="D17" s="1573"/>
      <c r="E17" s="1573"/>
      <c r="F17" s="1573"/>
      <c r="G17" s="515"/>
      <c r="H17" s="283"/>
      <c r="I17" s="359"/>
      <c r="J17" s="515"/>
      <c r="K17" s="283"/>
      <c r="L17" s="359"/>
      <c r="M17" s="515" t="str">
        <f>第一週明細!W43</f>
        <v>熱量：</v>
      </c>
      <c r="N17" s="283">
        <f>第一週明細!W44</f>
        <v>755.14499999999998</v>
      </c>
      <c r="O17" s="361" t="s">
        <v>22</v>
      </c>
      <c r="P17" s="362">
        <f>第一週明細!AA43</f>
        <v>0</v>
      </c>
      <c r="Q17" s="971">
        <f>第一週明細!AA44</f>
        <v>0</v>
      </c>
      <c r="R17" s="363"/>
      <c r="S17" s="364" t="s">
        <v>22</v>
      </c>
      <c r="AC17" s="369"/>
      <c r="AD17" s="369"/>
      <c r="AE17" s="369"/>
      <c r="AF17" s="369"/>
      <c r="AG17" s="369"/>
      <c r="AH17" s="369"/>
      <c r="AI17" s="369"/>
      <c r="AJ17" s="369"/>
      <c r="AK17" s="369"/>
      <c r="AL17" s="369"/>
      <c r="AM17" s="369"/>
      <c r="AN17" s="369"/>
      <c r="AO17" s="369"/>
      <c r="AP17" s="369"/>
      <c r="AQ17" s="369"/>
      <c r="AR17" s="369"/>
      <c r="AS17" s="529"/>
      <c r="AT17" s="529"/>
      <c r="AU17" s="529"/>
      <c r="AV17" s="529"/>
      <c r="AW17" s="529"/>
      <c r="AX17" s="529"/>
      <c r="AY17" s="529"/>
      <c r="AZ17" s="529"/>
      <c r="BA17" s="529"/>
      <c r="BB17" s="529"/>
      <c r="BC17" s="529"/>
      <c r="BD17" s="529"/>
      <c r="BE17" s="529"/>
      <c r="BF17" s="529"/>
      <c r="BG17" s="529"/>
      <c r="BH17" s="529"/>
      <c r="BI17" s="529"/>
      <c r="BJ17" s="529"/>
      <c r="BK17" s="529"/>
      <c r="BL17" s="529"/>
      <c r="BM17" s="529"/>
      <c r="BN17" s="529"/>
      <c r="BO17" s="529"/>
      <c r="BP17" s="529"/>
      <c r="BQ17" s="529"/>
      <c r="BR17" s="529"/>
    </row>
    <row r="18" spans="1:70" s="503" customFormat="1" ht="114.95" customHeight="1" thickBot="1">
      <c r="A18" s="1497">
        <v>4</v>
      </c>
      <c r="B18" s="1498"/>
      <c r="C18" s="1499"/>
      <c r="D18" s="1469">
        <v>5</v>
      </c>
      <c r="E18" s="1470"/>
      <c r="F18" s="1470"/>
      <c r="G18" s="1480">
        <v>6</v>
      </c>
      <c r="H18" s="1481"/>
      <c r="I18" s="1482"/>
      <c r="J18" s="1483">
        <v>7</v>
      </c>
      <c r="K18" s="1484"/>
      <c r="L18" s="1485"/>
      <c r="M18" s="1441">
        <v>8</v>
      </c>
      <c r="N18" s="1442"/>
      <c r="O18" s="1443"/>
      <c r="P18" s="1584">
        <v>23</v>
      </c>
      <c r="Q18" s="1584"/>
      <c r="R18" s="1584"/>
      <c r="S18" s="1585"/>
      <c r="AC18" s="504"/>
      <c r="AD18" s="504"/>
      <c r="AE18" s="504"/>
      <c r="AF18" s="504"/>
      <c r="AG18" s="504"/>
      <c r="AH18" s="504"/>
      <c r="AI18" s="504"/>
      <c r="AJ18" s="504"/>
      <c r="AK18" s="504"/>
      <c r="AL18" s="504"/>
      <c r="AM18" s="504"/>
      <c r="AN18" s="504"/>
      <c r="AO18" s="504"/>
      <c r="AP18" s="504"/>
      <c r="AQ18" s="504"/>
      <c r="AR18" s="504"/>
      <c r="AS18" s="530"/>
      <c r="AT18" s="530"/>
      <c r="AU18" s="530"/>
      <c r="AV18" s="530"/>
      <c r="AW18" s="530"/>
      <c r="AX18" s="530"/>
      <c r="AY18" s="530"/>
      <c r="AZ18" s="530"/>
      <c r="BA18" s="530"/>
      <c r="BB18" s="530"/>
      <c r="BC18" s="530"/>
      <c r="BD18" s="530"/>
      <c r="BE18" s="530"/>
      <c r="BF18" s="530"/>
      <c r="BG18" s="530"/>
      <c r="BH18" s="530"/>
      <c r="BI18" s="530"/>
      <c r="BJ18" s="530"/>
      <c r="BK18" s="530"/>
      <c r="BL18" s="530"/>
      <c r="BM18" s="530"/>
      <c r="BN18" s="530"/>
      <c r="BO18" s="530"/>
      <c r="BP18" s="530"/>
      <c r="BQ18" s="530"/>
      <c r="BR18" s="530"/>
    </row>
    <row r="19" spans="1:70" s="424" customFormat="1" ht="129.94999999999999" customHeight="1">
      <c r="A19" s="1500" t="s">
        <v>40</v>
      </c>
      <c r="B19" s="1501"/>
      <c r="C19" s="1502"/>
      <c r="D19" s="1591" t="s">
        <v>144</v>
      </c>
      <c r="E19" s="1592"/>
      <c r="F19" s="1592"/>
      <c r="G19" s="1588" t="s">
        <v>151</v>
      </c>
      <c r="H19" s="1589"/>
      <c r="I19" s="1590"/>
      <c r="J19" s="1500" t="s">
        <v>165</v>
      </c>
      <c r="K19" s="1501"/>
      <c r="L19" s="1502"/>
      <c r="M19" s="1500" t="s">
        <v>40</v>
      </c>
      <c r="N19" s="1501"/>
      <c r="O19" s="1502"/>
      <c r="P19" s="1534"/>
      <c r="Q19" s="1534"/>
      <c r="R19" s="1534"/>
      <c r="S19" s="1535"/>
    </row>
    <row r="20" spans="1:70" s="426" customFormat="1" ht="129.94999999999999" customHeight="1">
      <c r="A20" s="1440" t="s">
        <v>217</v>
      </c>
      <c r="B20" s="1425"/>
      <c r="C20" s="1489"/>
      <c r="D20" s="1440" t="s">
        <v>358</v>
      </c>
      <c r="E20" s="1425"/>
      <c r="F20" s="1425"/>
      <c r="G20" s="1440" t="s">
        <v>220</v>
      </c>
      <c r="H20" s="1425"/>
      <c r="I20" s="1489"/>
      <c r="J20" s="1440" t="s">
        <v>470</v>
      </c>
      <c r="K20" s="1425"/>
      <c r="L20" s="1489"/>
      <c r="M20" s="1440" t="s">
        <v>373</v>
      </c>
      <c r="N20" s="1425"/>
      <c r="O20" s="1489"/>
      <c r="P20" s="1541"/>
      <c r="Q20" s="1541"/>
      <c r="R20" s="1541"/>
      <c r="S20" s="1542"/>
      <c r="X20" s="439" t="s">
        <v>467</v>
      </c>
      <c r="AE20" s="439"/>
      <c r="AN20" s="522"/>
      <c r="AO20" s="1423"/>
      <c r="AP20" s="1423"/>
      <c r="AQ20" s="1423"/>
      <c r="AR20" s="1423"/>
      <c r="AS20" s="1423"/>
      <c r="AT20" s="1423"/>
      <c r="AU20" s="1423"/>
      <c r="AV20" s="1423"/>
      <c r="AW20" s="1423"/>
      <c r="AX20" s="1423"/>
      <c r="AY20" s="1423"/>
      <c r="AZ20" s="1423"/>
      <c r="BA20" s="1423"/>
      <c r="BB20" s="1423"/>
      <c r="BC20" s="1423"/>
      <c r="BD20" s="1423"/>
      <c r="BE20" s="1423"/>
      <c r="BF20" s="1423"/>
      <c r="BG20" s="1423"/>
      <c r="BH20" s="1423"/>
      <c r="BI20" s="522"/>
      <c r="BJ20" s="522"/>
      <c r="BK20" s="522"/>
    </row>
    <row r="21" spans="1:70" s="424" customFormat="1" ht="129.94999999999999" customHeight="1">
      <c r="A21" s="1598" t="s">
        <v>179</v>
      </c>
      <c r="B21" s="1599"/>
      <c r="C21" s="1600"/>
      <c r="D21" s="1476" t="s">
        <v>334</v>
      </c>
      <c r="E21" s="1476"/>
      <c r="F21" s="1477"/>
      <c r="G21" s="1476" t="s">
        <v>447</v>
      </c>
      <c r="H21" s="1476"/>
      <c r="I21" s="1477"/>
      <c r="J21" s="1476" t="s">
        <v>448</v>
      </c>
      <c r="K21" s="1476"/>
      <c r="L21" s="1477"/>
      <c r="M21" s="1476" t="s">
        <v>29</v>
      </c>
      <c r="N21" s="1476"/>
      <c r="O21" s="1477"/>
      <c r="P21" s="1586"/>
      <c r="Q21" s="1586"/>
      <c r="R21" s="1586"/>
      <c r="S21" s="1587"/>
      <c r="T21" s="430"/>
      <c r="U21" s="430"/>
      <c r="V21" s="430"/>
      <c r="AN21" s="523"/>
      <c r="AO21" s="1422"/>
      <c r="AP21" s="1422"/>
      <c r="AQ21" s="1422"/>
      <c r="AR21" s="1422"/>
      <c r="AS21" s="1422"/>
      <c r="AT21" s="1422"/>
      <c r="AU21" s="1422"/>
      <c r="AV21" s="1422"/>
      <c r="AW21" s="1422"/>
      <c r="AX21" s="1422"/>
      <c r="AY21" s="1422"/>
      <c r="AZ21" s="1422"/>
      <c r="BA21" s="1422"/>
      <c r="BB21" s="1422"/>
      <c r="BC21" s="1422"/>
      <c r="BD21" s="1422"/>
      <c r="BE21" s="1422"/>
      <c r="BF21" s="1422"/>
      <c r="BG21" s="1422"/>
      <c r="BH21" s="523"/>
      <c r="BI21" s="523"/>
      <c r="BJ21" s="523"/>
      <c r="BK21" s="523"/>
    </row>
    <row r="22" spans="1:70" s="432" customFormat="1" ht="129.94999999999999" customHeight="1">
      <c r="A22" s="1536" t="s">
        <v>438</v>
      </c>
      <c r="B22" s="1532"/>
      <c r="C22" s="1533"/>
      <c r="D22" s="1459" t="s">
        <v>439</v>
      </c>
      <c r="E22" s="1460"/>
      <c r="F22" s="1460"/>
      <c r="G22" s="1617" t="s">
        <v>325</v>
      </c>
      <c r="H22" s="1618"/>
      <c r="I22" s="1619"/>
      <c r="J22" s="1459" t="s">
        <v>374</v>
      </c>
      <c r="K22" s="1460"/>
      <c r="L22" s="1461"/>
      <c r="M22" s="1536" t="s">
        <v>440</v>
      </c>
      <c r="N22" s="1532"/>
      <c r="O22" s="1533"/>
      <c r="P22" s="1537"/>
      <c r="Q22" s="1537"/>
      <c r="R22" s="1537"/>
      <c r="S22" s="1538"/>
      <c r="T22" s="431"/>
      <c r="U22" s="431"/>
      <c r="V22" s="431"/>
      <c r="AN22" s="1424"/>
      <c r="AO22" s="1424"/>
      <c r="AP22" s="1424"/>
      <c r="AQ22" s="1424"/>
      <c r="AR22" s="1424"/>
      <c r="AS22" s="1424"/>
      <c r="AT22" s="1424"/>
      <c r="AU22" s="1424"/>
      <c r="AV22" s="1424"/>
      <c r="AW22" s="1424"/>
      <c r="AX22" s="1424"/>
      <c r="AY22" s="1424"/>
      <c r="AZ22" s="1424"/>
      <c r="BA22" s="1424"/>
      <c r="BB22" s="1424"/>
      <c r="BC22" s="1424"/>
      <c r="BD22" s="1424"/>
      <c r="BE22" s="1424"/>
      <c r="BF22" s="1424"/>
      <c r="BG22" s="1424"/>
      <c r="BH22" s="1424"/>
      <c r="BI22" s="1424"/>
      <c r="BJ22" s="1424"/>
      <c r="BK22" s="1424"/>
    </row>
    <row r="23" spans="1:70" s="429" customFormat="1" ht="129.94999999999999" customHeight="1">
      <c r="A23" s="1472" t="s">
        <v>210</v>
      </c>
      <c r="B23" s="1473"/>
      <c r="C23" s="1474"/>
      <c r="D23" s="1472" t="s">
        <v>210</v>
      </c>
      <c r="E23" s="1473"/>
      <c r="F23" s="1473"/>
      <c r="G23" s="1496" t="s">
        <v>314</v>
      </c>
      <c r="H23" s="1436"/>
      <c r="I23" s="1437"/>
      <c r="J23" s="1462" t="s">
        <v>211</v>
      </c>
      <c r="K23" s="1428"/>
      <c r="L23" s="1438"/>
      <c r="M23" s="1472" t="s">
        <v>210</v>
      </c>
      <c r="N23" s="1473"/>
      <c r="O23" s="1473"/>
      <c r="P23" s="1539"/>
      <c r="Q23" s="1539"/>
      <c r="R23" s="1539"/>
      <c r="S23" s="1540"/>
      <c r="AN23" s="524"/>
      <c r="AO23" s="524"/>
      <c r="AP23" s="1420"/>
      <c r="AQ23" s="1420"/>
      <c r="AR23" s="1420"/>
      <c r="AS23" s="1420"/>
      <c r="AT23" s="1420"/>
      <c r="AU23" s="1420"/>
      <c r="AV23" s="1420"/>
      <c r="AW23" s="1420"/>
      <c r="AX23" s="1420"/>
      <c r="AY23" s="1420"/>
      <c r="AZ23" s="1420"/>
      <c r="BA23" s="1420"/>
      <c r="BB23" s="1420"/>
      <c r="BC23" s="1420"/>
      <c r="BD23" s="1420"/>
      <c r="BE23" s="524"/>
      <c r="BF23" s="524"/>
      <c r="BG23" s="524"/>
      <c r="BH23" s="524"/>
      <c r="BI23" s="524"/>
      <c r="BJ23" s="524"/>
      <c r="BK23" s="524"/>
    </row>
    <row r="24" spans="1:70" s="424" customFormat="1" ht="129.94999999999999" customHeight="1">
      <c r="A24" s="1466" t="s">
        <v>238</v>
      </c>
      <c r="B24" s="1467"/>
      <c r="C24" s="1468"/>
      <c r="D24" s="1463" t="s">
        <v>313</v>
      </c>
      <c r="E24" s="1464"/>
      <c r="F24" s="1464"/>
      <c r="G24" s="1463" t="s">
        <v>359</v>
      </c>
      <c r="H24" s="1464"/>
      <c r="I24" s="1465"/>
      <c r="J24" s="1463" t="s">
        <v>441</v>
      </c>
      <c r="K24" s="1464"/>
      <c r="L24" s="1465"/>
      <c r="M24" s="1463" t="s">
        <v>442</v>
      </c>
      <c r="N24" s="1464"/>
      <c r="O24" s="1465"/>
      <c r="P24" s="1563"/>
      <c r="Q24" s="1563"/>
      <c r="R24" s="1563"/>
      <c r="S24" s="1564"/>
      <c r="AN24" s="439"/>
      <c r="AQ24" s="1421"/>
      <c r="AR24" s="1421"/>
      <c r="AS24" s="1421"/>
      <c r="AT24" s="1421"/>
      <c r="AU24" s="1421"/>
      <c r="AV24" s="1421"/>
      <c r="AW24" s="1421"/>
      <c r="AX24" s="1421"/>
      <c r="AY24" s="1421"/>
      <c r="AZ24" s="1421"/>
      <c r="BA24" s="1421"/>
      <c r="BB24" s="1421"/>
      <c r="BC24" s="1421"/>
      <c r="BD24" s="1421"/>
      <c r="BE24" s="1421"/>
      <c r="BF24" s="1421"/>
      <c r="BG24" s="1421"/>
      <c r="BH24" s="1421"/>
      <c r="BI24" s="1421"/>
      <c r="BJ24" s="1421"/>
      <c r="BK24" s="1421"/>
      <c r="BL24" s="1421"/>
      <c r="BM24" s="1421"/>
    </row>
    <row r="25" spans="1:70" s="268" customFormat="1" ht="153.6" customHeight="1" thickBot="1">
      <c r="A25" s="1444"/>
      <c r="B25" s="1445"/>
      <c r="C25" s="1446"/>
      <c r="D25" s="1508" t="s">
        <v>436</v>
      </c>
      <c r="E25" s="1509"/>
      <c r="F25" s="1510"/>
      <c r="G25" s="1447"/>
      <c r="H25" s="1448"/>
      <c r="I25" s="1449"/>
      <c r="J25" s="1453"/>
      <c r="K25" s="1454"/>
      <c r="L25" s="1455"/>
      <c r="M25" s="1453"/>
      <c r="N25" s="1454"/>
      <c r="O25" s="1455"/>
      <c r="P25" s="1006"/>
      <c r="Q25" s="1006"/>
      <c r="R25" s="1006"/>
      <c r="S25" s="1007"/>
      <c r="X25" s="1001"/>
    </row>
    <row r="26" spans="1:70" s="354" customFormat="1" ht="32.1" customHeight="1">
      <c r="A26" s="340" t="str">
        <f>第二週明細!W5</f>
        <v>醣類：</v>
      </c>
      <c r="B26" s="282">
        <f>第二週明細!W6</f>
        <v>100</v>
      </c>
      <c r="C26" s="356" t="s">
        <v>19</v>
      </c>
      <c r="D26" s="340" t="str">
        <f>第二週明細!W13</f>
        <v>醣類：</v>
      </c>
      <c r="E26" s="282">
        <f>第二週明細!W14</f>
        <v>109.5</v>
      </c>
      <c r="F26" s="357" t="s">
        <v>19</v>
      </c>
      <c r="G26" s="340" t="str">
        <f>第二週明細!W21</f>
        <v>醣類：</v>
      </c>
      <c r="H26" s="282">
        <f>第二週明細!W22</f>
        <v>109.75000000000001</v>
      </c>
      <c r="I26" s="356" t="s">
        <v>19</v>
      </c>
      <c r="J26" s="340" t="str">
        <f>第二週明細!W29</f>
        <v>醣類：</v>
      </c>
      <c r="K26" s="282">
        <f>第二週明細!W30</f>
        <v>102.75</v>
      </c>
      <c r="L26" s="356" t="s">
        <v>19</v>
      </c>
      <c r="M26" s="340" t="str">
        <f>第二週明細!W37</f>
        <v>醣類：</v>
      </c>
      <c r="N26" s="282">
        <f>第二週明細!W38</f>
        <v>101.85</v>
      </c>
      <c r="O26" s="358" t="s">
        <v>19</v>
      </c>
      <c r="P26" s="351"/>
      <c r="Q26" s="974"/>
      <c r="R26" s="352"/>
      <c r="S26" s="353"/>
    </row>
    <row r="27" spans="1:70" s="354" customFormat="1" ht="32.1" customHeight="1">
      <c r="A27" s="340" t="str">
        <f>第二週明細!W7</f>
        <v>脂肪：</v>
      </c>
      <c r="B27" s="282">
        <f>第二週明細!W8</f>
        <v>25.05</v>
      </c>
      <c r="C27" s="356" t="s">
        <v>21</v>
      </c>
      <c r="D27" s="340" t="str">
        <f>第二週明細!W15</f>
        <v>脂肪：</v>
      </c>
      <c r="E27" s="282">
        <f>第二週明細!W16</f>
        <v>22.6</v>
      </c>
      <c r="F27" s="357" t="s">
        <v>21</v>
      </c>
      <c r="G27" s="340" t="str">
        <f>第二週明細!W23</f>
        <v>脂肪：</v>
      </c>
      <c r="H27" s="282">
        <f>第二週明細!W24</f>
        <v>22.6</v>
      </c>
      <c r="I27" s="356" t="s">
        <v>21</v>
      </c>
      <c r="J27" s="340" t="str">
        <f>第二週明細!W31</f>
        <v>脂肪：</v>
      </c>
      <c r="K27" s="282">
        <f>第二週明細!W32</f>
        <v>22.8</v>
      </c>
      <c r="L27" s="356" t="s">
        <v>21</v>
      </c>
      <c r="M27" s="340" t="str">
        <f>第二週明細!W39</f>
        <v>脂肪：</v>
      </c>
      <c r="N27" s="282">
        <f>第二週明細!W40</f>
        <v>25.049999999999997</v>
      </c>
      <c r="O27" s="358" t="s">
        <v>21</v>
      </c>
      <c r="P27" s="351"/>
      <c r="Q27" s="974"/>
      <c r="R27" s="352"/>
      <c r="S27" s="353"/>
      <c r="AE27" s="365"/>
    </row>
    <row r="28" spans="1:70" s="354" customFormat="1" ht="32.1" customHeight="1">
      <c r="A28" s="340" t="str">
        <f>第二週明細!W9</f>
        <v>蛋白質：</v>
      </c>
      <c r="B28" s="282">
        <f>第二週明細!W10</f>
        <v>28.87</v>
      </c>
      <c r="C28" s="356" t="s">
        <v>21</v>
      </c>
      <c r="D28" s="340" t="str">
        <f>第二週明細!W17</f>
        <v>蛋白質：</v>
      </c>
      <c r="E28" s="282">
        <f>第二週明細!W18</f>
        <v>30.640000000000004</v>
      </c>
      <c r="F28" s="357" t="s">
        <v>21</v>
      </c>
      <c r="G28" s="340" t="str">
        <f>第二週明細!W25</f>
        <v>蛋白質：</v>
      </c>
      <c r="H28" s="282">
        <f>第二週明細!W26</f>
        <v>29.740000000000002</v>
      </c>
      <c r="I28" s="356" t="s">
        <v>21</v>
      </c>
      <c r="J28" s="340" t="str">
        <f>第二週明細!W33</f>
        <v>蛋白質：</v>
      </c>
      <c r="K28" s="282">
        <f>第二週明細!W34</f>
        <v>30.12</v>
      </c>
      <c r="L28" s="356" t="s">
        <v>21</v>
      </c>
      <c r="M28" s="340" t="str">
        <f>第二週明細!W41</f>
        <v>蛋白質：</v>
      </c>
      <c r="N28" s="282">
        <f>第二週明細!W42</f>
        <v>33.450000000000003</v>
      </c>
      <c r="O28" s="358" t="s">
        <v>21</v>
      </c>
      <c r="P28" s="351"/>
      <c r="Q28" s="974"/>
      <c r="R28" s="352"/>
      <c r="S28" s="353"/>
    </row>
    <row r="29" spans="1:70" s="354" customFormat="1" ht="32.1" customHeight="1" thickBot="1">
      <c r="A29" s="340" t="str">
        <f>第二週明細!W11</f>
        <v>熱量：</v>
      </c>
      <c r="B29" s="282">
        <f>第二週明細!W12</f>
        <v>740.93000000000006</v>
      </c>
      <c r="C29" s="356" t="s">
        <v>22</v>
      </c>
      <c r="D29" s="340" t="str">
        <f>第二週明細!W19</f>
        <v>熱量：</v>
      </c>
      <c r="E29" s="282">
        <f>第二週明細!W20</f>
        <v>763.96</v>
      </c>
      <c r="F29" s="357" t="s">
        <v>22</v>
      </c>
      <c r="G29" s="341" t="str">
        <f>第二週明細!W27</f>
        <v>熱量：</v>
      </c>
      <c r="H29" s="283">
        <f>第二週明細!W28</f>
        <v>761.36</v>
      </c>
      <c r="I29" s="359" t="s">
        <v>22</v>
      </c>
      <c r="J29" s="341" t="str">
        <f>第二週明細!W35</f>
        <v>熱量：</v>
      </c>
      <c r="K29" s="283">
        <f>第二週明細!W36</f>
        <v>736.68000000000006</v>
      </c>
      <c r="L29" s="359" t="s">
        <v>22</v>
      </c>
      <c r="M29" s="341" t="str">
        <f>第二週明細!W43</f>
        <v>熱量：</v>
      </c>
      <c r="N29" s="283">
        <f>第二週明細!W44</f>
        <v>766.65000000000009</v>
      </c>
      <c r="O29" s="361" t="s">
        <v>22</v>
      </c>
      <c r="P29" s="362"/>
      <c r="Q29" s="971"/>
      <c r="R29" s="363"/>
      <c r="S29" s="364"/>
    </row>
    <row r="30" spans="1:70" s="503" customFormat="1" ht="114.95" customHeight="1" thickBot="1">
      <c r="A30" s="1497">
        <v>11</v>
      </c>
      <c r="B30" s="1498"/>
      <c r="C30" s="1499"/>
      <c r="D30" s="1469">
        <v>12</v>
      </c>
      <c r="E30" s="1470"/>
      <c r="F30" s="1471"/>
      <c r="G30" s="1480">
        <v>13</v>
      </c>
      <c r="H30" s="1481"/>
      <c r="I30" s="1482"/>
      <c r="J30" s="1483">
        <v>14</v>
      </c>
      <c r="K30" s="1484"/>
      <c r="L30" s="1485"/>
      <c r="M30" s="1441">
        <v>15</v>
      </c>
      <c r="N30" s="1442"/>
      <c r="O30" s="1443"/>
      <c r="P30" s="1549">
        <v>20</v>
      </c>
      <c r="Q30" s="1549"/>
      <c r="R30" s="1549"/>
      <c r="S30" s="1550"/>
      <c r="U30" s="504"/>
      <c r="V30" s="504"/>
      <c r="W30" s="504"/>
      <c r="X30" s="504"/>
    </row>
    <row r="31" spans="1:70" s="424" customFormat="1" ht="129.94999999999999" customHeight="1">
      <c r="A31" s="1456" t="s">
        <v>40</v>
      </c>
      <c r="B31" s="1457"/>
      <c r="C31" s="1458"/>
      <c r="D31" s="1486" t="s">
        <v>170</v>
      </c>
      <c r="E31" s="1487"/>
      <c r="F31" s="1488"/>
      <c r="G31" s="1601" t="s">
        <v>369</v>
      </c>
      <c r="H31" s="1602"/>
      <c r="I31" s="1603"/>
      <c r="J31" s="1456" t="s">
        <v>384</v>
      </c>
      <c r="K31" s="1457"/>
      <c r="L31" s="1457"/>
      <c r="M31" s="1456" t="s">
        <v>40</v>
      </c>
      <c r="N31" s="1457"/>
      <c r="O31" s="1458"/>
      <c r="P31" s="1534" t="s">
        <v>40</v>
      </c>
      <c r="Q31" s="1534"/>
      <c r="R31" s="1534"/>
      <c r="S31" s="1535"/>
      <c r="U31" s="1620"/>
      <c r="V31" s="1620"/>
      <c r="W31" s="1620"/>
      <c r="X31" s="430"/>
    </row>
    <row r="32" spans="1:70" s="426" customFormat="1" ht="129.94999999999999" customHeight="1">
      <c r="A32" s="1440" t="s">
        <v>326</v>
      </c>
      <c r="B32" s="1425"/>
      <c r="C32" s="1489"/>
      <c r="D32" s="1593" t="s">
        <v>462</v>
      </c>
      <c r="E32" s="1594"/>
      <c r="F32" s="1595"/>
      <c r="G32" s="1440" t="s">
        <v>329</v>
      </c>
      <c r="H32" s="1425"/>
      <c r="I32" s="1489"/>
      <c r="J32" s="1440" t="s">
        <v>370</v>
      </c>
      <c r="K32" s="1425"/>
      <c r="L32" s="1489"/>
      <c r="M32" s="1604" t="s">
        <v>457</v>
      </c>
      <c r="N32" s="1605"/>
      <c r="O32" s="1606"/>
      <c r="P32" s="1541" t="s">
        <v>41</v>
      </c>
      <c r="Q32" s="1541"/>
      <c r="R32" s="1541"/>
      <c r="S32" s="1542"/>
      <c r="U32" s="433"/>
      <c r="V32" s="428"/>
      <c r="W32" s="433"/>
      <c r="X32" s="439" t="s">
        <v>466</v>
      </c>
    </row>
    <row r="33" spans="1:46" s="424" customFormat="1" ht="129.94999999999999" customHeight="1">
      <c r="A33" s="1475" t="s">
        <v>327</v>
      </c>
      <c r="B33" s="1476"/>
      <c r="C33" s="1477"/>
      <c r="D33" s="1524" t="s">
        <v>173</v>
      </c>
      <c r="E33" s="1596"/>
      <c r="F33" s="1526"/>
      <c r="G33" s="1475" t="s">
        <v>449</v>
      </c>
      <c r="H33" s="1476"/>
      <c r="I33" s="1477"/>
      <c r="J33" s="1475" t="s">
        <v>390</v>
      </c>
      <c r="K33" s="1476"/>
      <c r="L33" s="1477"/>
      <c r="M33" s="1607" t="s">
        <v>450</v>
      </c>
      <c r="N33" s="1608"/>
      <c r="O33" s="1609"/>
      <c r="P33" s="1551" t="s">
        <v>42</v>
      </c>
      <c r="Q33" s="1551"/>
      <c r="R33" s="1551"/>
      <c r="S33" s="1552"/>
      <c r="U33" s="430"/>
      <c r="V33" s="425"/>
      <c r="W33" s="430"/>
      <c r="X33" s="430"/>
    </row>
    <row r="34" spans="1:46" s="424" customFormat="1" ht="129.94999999999999" customHeight="1">
      <c r="A34" s="1493" t="s">
        <v>443</v>
      </c>
      <c r="B34" s="1494"/>
      <c r="C34" s="1495"/>
      <c r="D34" s="1459" t="s">
        <v>328</v>
      </c>
      <c r="E34" s="1460"/>
      <c r="F34" s="1461"/>
      <c r="G34" s="1493" t="s">
        <v>232</v>
      </c>
      <c r="H34" s="1494"/>
      <c r="I34" s="1495"/>
      <c r="J34" s="1597" t="s">
        <v>177</v>
      </c>
      <c r="K34" s="1427"/>
      <c r="L34" s="1569"/>
      <c r="M34" s="1610" t="s">
        <v>330</v>
      </c>
      <c r="N34" s="1611"/>
      <c r="O34" s="1612"/>
      <c r="P34" s="1586" t="s">
        <v>33</v>
      </c>
      <c r="Q34" s="1586"/>
      <c r="R34" s="1586"/>
      <c r="S34" s="1587"/>
      <c r="U34" s="430"/>
      <c r="V34" s="430"/>
      <c r="W34" s="430"/>
      <c r="X34" s="430"/>
    </row>
    <row r="35" spans="1:46" s="432" customFormat="1" ht="129.94999999999999" customHeight="1">
      <c r="A35" s="1472" t="s">
        <v>210</v>
      </c>
      <c r="B35" s="1473"/>
      <c r="C35" s="1474"/>
      <c r="D35" s="1462" t="s">
        <v>211</v>
      </c>
      <c r="E35" s="1428"/>
      <c r="F35" s="1438"/>
      <c r="G35" s="1496" t="s">
        <v>314</v>
      </c>
      <c r="H35" s="1436"/>
      <c r="I35" s="1437"/>
      <c r="J35" s="1472" t="s">
        <v>210</v>
      </c>
      <c r="K35" s="1473"/>
      <c r="L35" s="1474"/>
      <c r="M35" s="1472" t="s">
        <v>210</v>
      </c>
      <c r="N35" s="1473"/>
      <c r="O35" s="1474"/>
      <c r="P35" s="1537" t="s">
        <v>96</v>
      </c>
      <c r="Q35" s="1537"/>
      <c r="R35" s="1537"/>
      <c r="S35" s="1538"/>
      <c r="U35" s="431"/>
      <c r="V35" s="431"/>
      <c r="W35" s="434"/>
      <c r="X35" s="431"/>
      <c r="AL35" s="431"/>
      <c r="AM35" s="431"/>
      <c r="AN35" s="431"/>
      <c r="AO35" s="431"/>
      <c r="AP35" s="431"/>
      <c r="AQ35" s="431"/>
      <c r="AR35" s="431"/>
      <c r="AS35" s="431"/>
      <c r="AT35" s="431"/>
    </row>
    <row r="36" spans="1:46" s="429" customFormat="1" ht="129.94999999999999" customHeight="1">
      <c r="A36" s="1466" t="s">
        <v>360</v>
      </c>
      <c r="B36" s="1467"/>
      <c r="C36" s="1468"/>
      <c r="D36" s="1463" t="s">
        <v>453</v>
      </c>
      <c r="E36" s="1464"/>
      <c r="F36" s="1465"/>
      <c r="G36" s="1463" t="s">
        <v>273</v>
      </c>
      <c r="H36" s="1464"/>
      <c r="I36" s="1465"/>
      <c r="J36" s="1466" t="s">
        <v>224</v>
      </c>
      <c r="K36" s="1467"/>
      <c r="L36" s="1468"/>
      <c r="M36" s="1614" t="s">
        <v>395</v>
      </c>
      <c r="N36" s="1615"/>
      <c r="O36" s="1616"/>
      <c r="P36" s="1539" t="s">
        <v>43</v>
      </c>
      <c r="Q36" s="1539"/>
      <c r="R36" s="1539"/>
      <c r="S36" s="1540"/>
      <c r="U36" s="1576"/>
      <c r="V36" s="1576"/>
      <c r="W36" s="1576"/>
      <c r="X36" s="1576"/>
      <c r="AL36" s="1630"/>
      <c r="AM36" s="1630"/>
      <c r="AN36" s="1630"/>
      <c r="AO36" s="517"/>
      <c r="AP36" s="517"/>
      <c r="AQ36" s="517"/>
      <c r="AR36" s="517"/>
      <c r="AS36" s="517"/>
      <c r="AT36" s="517"/>
    </row>
    <row r="37" spans="1:46" s="268" customFormat="1" ht="51.6" customHeight="1" thickBot="1">
      <c r="A37" s="1444"/>
      <c r="B37" s="1445"/>
      <c r="C37" s="1446"/>
      <c r="D37" s="1447"/>
      <c r="E37" s="1448"/>
      <c r="F37" s="1449"/>
      <c r="G37" s="1447"/>
      <c r="H37" s="1448"/>
      <c r="I37" s="1449"/>
      <c r="J37" s="1450"/>
      <c r="K37" s="1451"/>
      <c r="L37" s="1452"/>
      <c r="M37" s="1453"/>
      <c r="N37" s="1454"/>
      <c r="O37" s="1455"/>
      <c r="P37" s="1006"/>
      <c r="Q37" s="1006"/>
      <c r="R37" s="1006"/>
      <c r="S37" s="1007"/>
      <c r="X37" s="1001"/>
    </row>
    <row r="38" spans="1:46" s="354" customFormat="1" ht="32.1" customHeight="1">
      <c r="A38" s="342" t="str">
        <f>第三週明細!W5</f>
        <v>醣類：</v>
      </c>
      <c r="B38" s="343">
        <f>第三週明細!W6</f>
        <v>103.75000000000001</v>
      </c>
      <c r="C38" s="366" t="s">
        <v>19</v>
      </c>
      <c r="D38" s="342" t="s">
        <v>20</v>
      </c>
      <c r="E38" s="343">
        <f>第三週明細!W14</f>
        <v>106.25</v>
      </c>
      <c r="F38" s="366" t="s">
        <v>19</v>
      </c>
      <c r="G38" s="342" t="s">
        <v>20</v>
      </c>
      <c r="H38" s="343">
        <f>第三週明細!W22</f>
        <v>102.45</v>
      </c>
      <c r="I38" s="366" t="s">
        <v>19</v>
      </c>
      <c r="J38" s="342" t="s">
        <v>20</v>
      </c>
      <c r="K38" s="343">
        <f>第三週明細!W30</f>
        <v>108</v>
      </c>
      <c r="L38" s="366" t="s">
        <v>19</v>
      </c>
      <c r="M38" s="342" t="s">
        <v>20</v>
      </c>
      <c r="N38" s="343">
        <f>第三週明細!W38</f>
        <v>100</v>
      </c>
      <c r="O38" s="350" t="s">
        <v>19</v>
      </c>
      <c r="P38" s="367" t="s">
        <v>20</v>
      </c>
      <c r="Q38" s="1553" t="e">
        <f>第三週明細!#REF!</f>
        <v>#REF!</v>
      </c>
      <c r="R38" s="1553"/>
      <c r="S38" s="368" t="s">
        <v>19</v>
      </c>
      <c r="U38" s="369"/>
      <c r="V38" s="355"/>
      <c r="W38" s="369"/>
      <c r="X38" s="369"/>
    </row>
    <row r="39" spans="1:46" s="354" customFormat="1" ht="32.1" customHeight="1">
      <c r="A39" s="340" t="str">
        <f>第三週明細!W7</f>
        <v>脂肪：</v>
      </c>
      <c r="B39" s="282">
        <f>第三週明細!W8</f>
        <v>24.6</v>
      </c>
      <c r="C39" s="356" t="s">
        <v>21</v>
      </c>
      <c r="D39" s="340" t="s">
        <v>23</v>
      </c>
      <c r="E39" s="282">
        <f>第三週明細!W16</f>
        <v>25.700000000000003</v>
      </c>
      <c r="F39" s="356" t="s">
        <v>21</v>
      </c>
      <c r="G39" s="340" t="s">
        <v>23</v>
      </c>
      <c r="H39" s="282">
        <f>第三週明細!W24</f>
        <v>25.650000000000002</v>
      </c>
      <c r="I39" s="356" t="s">
        <v>21</v>
      </c>
      <c r="J39" s="340" t="s">
        <v>23</v>
      </c>
      <c r="K39" s="282">
        <f>第三週明細!W32</f>
        <v>24.125</v>
      </c>
      <c r="L39" s="356" t="s">
        <v>21</v>
      </c>
      <c r="M39" s="340" t="s">
        <v>23</v>
      </c>
      <c r="N39" s="282">
        <f>第三週明細!W40</f>
        <v>26.75</v>
      </c>
      <c r="O39" s="358" t="s">
        <v>21</v>
      </c>
      <c r="P39" s="351" t="s">
        <v>23</v>
      </c>
      <c r="Q39" s="1554" t="e">
        <f>第三週明細!#REF!</f>
        <v>#REF!</v>
      </c>
      <c r="R39" s="1554"/>
      <c r="S39" s="353" t="s">
        <v>21</v>
      </c>
      <c r="U39" s="369"/>
      <c r="V39" s="369"/>
      <c r="W39" s="369"/>
      <c r="X39" s="369"/>
    </row>
    <row r="40" spans="1:46" s="354" customFormat="1" ht="32.1" customHeight="1">
      <c r="A40" s="340" t="str">
        <f>第三週明細!W9</f>
        <v>蛋白質：</v>
      </c>
      <c r="B40" s="282">
        <f>第三週明細!W10</f>
        <v>29.64</v>
      </c>
      <c r="C40" s="356" t="s">
        <v>21</v>
      </c>
      <c r="D40" s="340" t="s">
        <v>24</v>
      </c>
      <c r="E40" s="282">
        <f>第三週明細!W18</f>
        <v>29.64</v>
      </c>
      <c r="F40" s="356" t="s">
        <v>21</v>
      </c>
      <c r="G40" s="340" t="s">
        <v>24</v>
      </c>
      <c r="H40" s="282">
        <f>第三週明細!W26</f>
        <v>29.64</v>
      </c>
      <c r="I40" s="356" t="s">
        <v>21</v>
      </c>
      <c r="J40" s="340" t="s">
        <v>24</v>
      </c>
      <c r="K40" s="282">
        <f>第三週明細!W34</f>
        <v>29.64</v>
      </c>
      <c r="L40" s="356" t="s">
        <v>21</v>
      </c>
      <c r="M40" s="340" t="s">
        <v>24</v>
      </c>
      <c r="N40" s="282">
        <f>第三週明細!W42</f>
        <v>29.64</v>
      </c>
      <c r="O40" s="358" t="s">
        <v>21</v>
      </c>
      <c r="P40" s="351" t="s">
        <v>24</v>
      </c>
      <c r="Q40" s="1554" t="e">
        <f>第三週明細!#REF!</f>
        <v>#REF!</v>
      </c>
      <c r="R40" s="1554"/>
      <c r="S40" s="353" t="s">
        <v>21</v>
      </c>
      <c r="U40" s="369"/>
      <c r="V40" s="369"/>
      <c r="W40" s="369"/>
      <c r="X40" s="369"/>
    </row>
    <row r="41" spans="1:46" s="354" customFormat="1" ht="32.1" customHeight="1" thickBot="1">
      <c r="A41" s="340" t="str">
        <f>第三週明細!W11</f>
        <v>熱量：</v>
      </c>
      <c r="B41" s="282">
        <f>第三週明細!W12</f>
        <v>754.96</v>
      </c>
      <c r="C41" s="356" t="s">
        <v>22</v>
      </c>
      <c r="D41" s="340" t="s">
        <v>25</v>
      </c>
      <c r="E41" s="282">
        <f>第三週明細!W20</f>
        <v>774.8599999999999</v>
      </c>
      <c r="F41" s="356" t="s">
        <v>22</v>
      </c>
      <c r="G41" s="340" t="s">
        <v>25</v>
      </c>
      <c r="H41" s="282">
        <f>第三週明細!W28</f>
        <v>759.21</v>
      </c>
      <c r="I41" s="356" t="s">
        <v>22</v>
      </c>
      <c r="J41" s="340" t="s">
        <v>25</v>
      </c>
      <c r="K41" s="282">
        <f>第三週明細!W36</f>
        <v>767.68499999999995</v>
      </c>
      <c r="L41" s="356" t="s">
        <v>22</v>
      </c>
      <c r="M41" s="340" t="s">
        <v>25</v>
      </c>
      <c r="N41" s="282">
        <f>第三週明細!W44</f>
        <v>759.31</v>
      </c>
      <c r="O41" s="361" t="s">
        <v>22</v>
      </c>
      <c r="P41" s="351" t="s">
        <v>25</v>
      </c>
      <c r="Q41" s="1634" t="e">
        <f>第三週明細!#REF!</f>
        <v>#REF!</v>
      </c>
      <c r="R41" s="1634"/>
      <c r="S41" s="353" t="s">
        <v>22</v>
      </c>
      <c r="U41" s="369"/>
      <c r="V41" s="369"/>
      <c r="W41" s="369"/>
      <c r="X41" s="369"/>
    </row>
    <row r="42" spans="1:46" s="505" customFormat="1" ht="114.95" customHeight="1" thickBot="1">
      <c r="A42" s="1497">
        <v>18</v>
      </c>
      <c r="B42" s="1498"/>
      <c r="C42" s="1499"/>
      <c r="D42" s="1469">
        <v>19</v>
      </c>
      <c r="E42" s="1470"/>
      <c r="F42" s="1471"/>
      <c r="G42" s="1480">
        <v>20</v>
      </c>
      <c r="H42" s="1481"/>
      <c r="I42" s="1482"/>
      <c r="J42" s="1483">
        <v>21</v>
      </c>
      <c r="K42" s="1484"/>
      <c r="L42" s="1485"/>
      <c r="M42" s="1441">
        <v>22</v>
      </c>
      <c r="N42" s="1442"/>
      <c r="O42" s="1443"/>
      <c r="P42" s="1549">
        <v>27</v>
      </c>
      <c r="Q42" s="1549"/>
      <c r="R42" s="1549"/>
      <c r="S42" s="1550"/>
    </row>
    <row r="43" spans="1:46" s="435" customFormat="1" ht="129.94999999999999" customHeight="1">
      <c r="A43" s="1456" t="s">
        <v>40</v>
      </c>
      <c r="B43" s="1457"/>
      <c r="C43" s="1458"/>
      <c r="D43" s="1456" t="s">
        <v>165</v>
      </c>
      <c r="E43" s="1457"/>
      <c r="F43" s="1458"/>
      <c r="G43" s="1601" t="s">
        <v>169</v>
      </c>
      <c r="H43" s="1602"/>
      <c r="I43" s="1603"/>
      <c r="J43" s="1591" t="s">
        <v>144</v>
      </c>
      <c r="K43" s="1592"/>
      <c r="L43" s="1625"/>
      <c r="M43" s="1456" t="s">
        <v>40</v>
      </c>
      <c r="N43" s="1457"/>
      <c r="O43" s="1458"/>
      <c r="P43" s="1534"/>
      <c r="Q43" s="1534"/>
      <c r="R43" s="1534"/>
      <c r="S43" s="1535"/>
      <c r="X43" s="428"/>
    </row>
    <row r="44" spans="1:46" s="435" customFormat="1" ht="129.94999999999999" customHeight="1">
      <c r="A44" s="1440" t="s">
        <v>458</v>
      </c>
      <c r="B44" s="1425"/>
      <c r="C44" s="1489"/>
      <c r="D44" s="1440" t="s">
        <v>423</v>
      </c>
      <c r="E44" s="1511"/>
      <c r="F44" s="1489"/>
      <c r="G44" s="1440" t="s">
        <v>461</v>
      </c>
      <c r="H44" s="1425"/>
      <c r="I44" s="1489"/>
      <c r="J44" s="1440" t="s">
        <v>460</v>
      </c>
      <c r="K44" s="1511"/>
      <c r="L44" s="1511"/>
      <c r="M44" s="1440" t="s">
        <v>331</v>
      </c>
      <c r="N44" s="1425"/>
      <c r="O44" s="1489"/>
      <c r="P44" s="1541"/>
      <c r="Q44" s="1541"/>
      <c r="R44" s="1541"/>
      <c r="S44" s="1542"/>
      <c r="V44" s="435" t="s">
        <v>59</v>
      </c>
      <c r="X44" s="439" t="s">
        <v>468</v>
      </c>
    </row>
    <row r="45" spans="1:46" s="435" customFormat="1" ht="129.94999999999999" customHeight="1">
      <c r="A45" s="1475" t="s">
        <v>240</v>
      </c>
      <c r="B45" s="1476"/>
      <c r="C45" s="1477"/>
      <c r="D45" s="1490" t="s">
        <v>393</v>
      </c>
      <c r="E45" s="1491"/>
      <c r="F45" s="1492"/>
      <c r="G45" s="1475" t="s">
        <v>451</v>
      </c>
      <c r="H45" s="1476"/>
      <c r="I45" s="1477"/>
      <c r="J45" s="1475" t="s">
        <v>394</v>
      </c>
      <c r="K45" s="1476"/>
      <c r="L45" s="1477"/>
      <c r="M45" s="1524" t="s">
        <v>474</v>
      </c>
      <c r="N45" s="1596"/>
      <c r="O45" s="1526"/>
      <c r="P45" s="1551"/>
      <c r="Q45" s="1551"/>
      <c r="R45" s="1551"/>
      <c r="S45" s="1552"/>
    </row>
    <row r="46" spans="1:46" s="435" customFormat="1" ht="129.94999999999999" customHeight="1">
      <c r="A46" s="1597" t="s">
        <v>335</v>
      </c>
      <c r="B46" s="1427"/>
      <c r="C46" s="1569"/>
      <c r="D46" s="1459" t="s">
        <v>444</v>
      </c>
      <c r="E46" s="1460"/>
      <c r="F46" s="1461"/>
      <c r="G46" s="1493" t="s">
        <v>146</v>
      </c>
      <c r="H46" s="1494"/>
      <c r="I46" s="1495"/>
      <c r="J46" s="1597" t="s">
        <v>219</v>
      </c>
      <c r="K46" s="1427"/>
      <c r="L46" s="1569"/>
      <c r="M46" s="1527" t="s">
        <v>391</v>
      </c>
      <c r="N46" s="1633"/>
      <c r="O46" s="1529"/>
      <c r="P46" s="1586"/>
      <c r="Q46" s="1586"/>
      <c r="R46" s="1586"/>
      <c r="S46" s="1587"/>
      <c r="W46" s="428"/>
    </row>
    <row r="47" spans="1:46" s="436" customFormat="1" ht="129.94999999999999" customHeight="1">
      <c r="A47" s="1472" t="s">
        <v>210</v>
      </c>
      <c r="B47" s="1473"/>
      <c r="C47" s="1474"/>
      <c r="D47" s="1472" t="s">
        <v>211</v>
      </c>
      <c r="E47" s="1473"/>
      <c r="F47" s="1474"/>
      <c r="G47" s="1496" t="s">
        <v>314</v>
      </c>
      <c r="H47" s="1436"/>
      <c r="I47" s="1437"/>
      <c r="J47" s="1472" t="s">
        <v>210</v>
      </c>
      <c r="K47" s="1473"/>
      <c r="L47" s="1474"/>
      <c r="M47" s="1462" t="s">
        <v>210</v>
      </c>
      <c r="N47" s="1428"/>
      <c r="O47" s="1438"/>
      <c r="P47" s="1537"/>
      <c r="Q47" s="1537"/>
      <c r="R47" s="1537"/>
      <c r="S47" s="1538"/>
      <c r="W47" s="425"/>
    </row>
    <row r="48" spans="1:46" s="437" customFormat="1" ht="129.94999999999999" customHeight="1">
      <c r="A48" s="1466" t="s">
        <v>454</v>
      </c>
      <c r="B48" s="1467"/>
      <c r="C48" s="1468"/>
      <c r="D48" s="1466" t="s">
        <v>163</v>
      </c>
      <c r="E48" s="1503"/>
      <c r="F48" s="1468"/>
      <c r="G48" s="1463" t="s">
        <v>455</v>
      </c>
      <c r="H48" s="1464"/>
      <c r="I48" s="1465"/>
      <c r="J48" s="1466" t="s">
        <v>361</v>
      </c>
      <c r="K48" s="1467"/>
      <c r="L48" s="1468"/>
      <c r="M48" s="1466" t="s">
        <v>235</v>
      </c>
      <c r="N48" s="1467"/>
      <c r="O48" s="1468"/>
      <c r="P48" s="1539"/>
      <c r="Q48" s="1539"/>
      <c r="R48" s="1539"/>
      <c r="S48" s="1540"/>
    </row>
    <row r="49" spans="1:42" s="268" customFormat="1" ht="9.6" customHeight="1" thickBot="1">
      <c r="A49" s="1444"/>
      <c r="B49" s="1445"/>
      <c r="C49" s="1446"/>
      <c r="D49" s="1447"/>
      <c r="E49" s="1448"/>
      <c r="F49" s="1449"/>
      <c r="G49" s="1447"/>
      <c r="H49" s="1448"/>
      <c r="I49" s="1449"/>
      <c r="J49" s="1450"/>
      <c r="K49" s="1451"/>
      <c r="L49" s="1452"/>
      <c r="M49" s="1453"/>
      <c r="N49" s="1454"/>
      <c r="O49" s="1455"/>
      <c r="P49" s="1006"/>
      <c r="Q49" s="1006"/>
      <c r="R49" s="1006"/>
      <c r="S49" s="1007"/>
      <c r="X49" s="1001"/>
    </row>
    <row r="50" spans="1:42" s="371" customFormat="1" ht="32.1" customHeight="1">
      <c r="A50" s="342" t="str">
        <f>第四週明細!W5</f>
        <v>醣類：</v>
      </c>
      <c r="B50" s="343">
        <f>第四週明細!W6</f>
        <v>100.65</v>
      </c>
      <c r="C50" s="366" t="s">
        <v>19</v>
      </c>
      <c r="D50" s="342" t="s">
        <v>20</v>
      </c>
      <c r="E50" s="343">
        <f>第四週明細!W14</f>
        <v>100.25</v>
      </c>
      <c r="F50" s="366" t="s">
        <v>19</v>
      </c>
      <c r="G50" s="342" t="s">
        <v>20</v>
      </c>
      <c r="H50" s="343">
        <f>第四週明細!W22</f>
        <v>99.850000000000009</v>
      </c>
      <c r="I50" s="370" t="s">
        <v>19</v>
      </c>
      <c r="J50" s="344" t="s">
        <v>20</v>
      </c>
      <c r="K50" s="345">
        <f>第四週明細!W30</f>
        <v>109.55</v>
      </c>
      <c r="L50" s="350" t="s">
        <v>19</v>
      </c>
      <c r="M50" s="344" t="s">
        <v>20</v>
      </c>
      <c r="N50" s="343">
        <f>第四週明細!W38</f>
        <v>109.75</v>
      </c>
      <c r="O50" s="350" t="s">
        <v>19</v>
      </c>
      <c r="P50" s="351"/>
      <c r="Q50" s="974"/>
      <c r="R50" s="352"/>
      <c r="S50" s="353"/>
    </row>
    <row r="51" spans="1:42" s="371" customFormat="1" ht="32.1" customHeight="1">
      <c r="A51" s="340" t="str">
        <f>第四週明細!W7</f>
        <v>脂肪：</v>
      </c>
      <c r="B51" s="282">
        <f>第四週明細!W8</f>
        <v>26.7</v>
      </c>
      <c r="C51" s="356" t="s">
        <v>21</v>
      </c>
      <c r="D51" s="340" t="s">
        <v>23</v>
      </c>
      <c r="E51" s="282">
        <f>第四週明細!W16</f>
        <v>25</v>
      </c>
      <c r="F51" s="356" t="s">
        <v>21</v>
      </c>
      <c r="G51" s="340" t="s">
        <v>23</v>
      </c>
      <c r="H51" s="282">
        <f>第四週明細!W24</f>
        <v>26.300000000000004</v>
      </c>
      <c r="I51" s="357" t="s">
        <v>21</v>
      </c>
      <c r="J51" s="346" t="s">
        <v>23</v>
      </c>
      <c r="K51" s="347">
        <f>第四週明細!W32</f>
        <v>23.94</v>
      </c>
      <c r="L51" s="358" t="s">
        <v>21</v>
      </c>
      <c r="M51" s="346" t="s">
        <v>23</v>
      </c>
      <c r="N51" s="282">
        <f>第四週明細!W40</f>
        <v>23.95</v>
      </c>
      <c r="O51" s="358" t="s">
        <v>21</v>
      </c>
      <c r="P51" s="351"/>
      <c r="Q51" s="974"/>
      <c r="R51" s="352"/>
      <c r="S51" s="353"/>
    </row>
    <row r="52" spans="1:42" s="371" customFormat="1" ht="32.1" customHeight="1">
      <c r="A52" s="340" t="str">
        <f>第四週明細!W9</f>
        <v>蛋白質：</v>
      </c>
      <c r="B52" s="282">
        <f>第四週明細!W10</f>
        <v>29.78</v>
      </c>
      <c r="C52" s="356" t="s">
        <v>21</v>
      </c>
      <c r="D52" s="340" t="s">
        <v>24</v>
      </c>
      <c r="E52" s="282">
        <f>第四週明細!W18</f>
        <v>31.699999999999996</v>
      </c>
      <c r="F52" s="356" t="s">
        <v>21</v>
      </c>
      <c r="G52" s="340" t="s">
        <v>24</v>
      </c>
      <c r="H52" s="282">
        <f>第四週明細!W26</f>
        <v>29.200000000000003</v>
      </c>
      <c r="I52" s="357" t="s">
        <v>21</v>
      </c>
      <c r="J52" s="346" t="s">
        <v>24</v>
      </c>
      <c r="K52" s="347">
        <f>第四週明細!W34</f>
        <v>29.856000000000002</v>
      </c>
      <c r="L52" s="358" t="s">
        <v>21</v>
      </c>
      <c r="M52" s="346" t="s">
        <v>24</v>
      </c>
      <c r="N52" s="282">
        <f>第四週明細!W42</f>
        <v>32.53</v>
      </c>
      <c r="O52" s="358" t="s">
        <v>21</v>
      </c>
      <c r="P52" s="351"/>
      <c r="Q52" s="974"/>
      <c r="R52" s="352"/>
      <c r="S52" s="353"/>
    </row>
    <row r="53" spans="1:42" s="371" customFormat="1" ht="32.1" customHeight="1" thickBot="1">
      <c r="A53" s="341" t="str">
        <f>第四週明細!W11</f>
        <v>熱量：</v>
      </c>
      <c r="B53" s="283">
        <f>第四週明細!W12</f>
        <v>762.02</v>
      </c>
      <c r="C53" s="359" t="s">
        <v>22</v>
      </c>
      <c r="D53" s="341" t="s">
        <v>25</v>
      </c>
      <c r="E53" s="283">
        <f>第四週明細!W20</f>
        <v>752.8</v>
      </c>
      <c r="F53" s="359" t="s">
        <v>22</v>
      </c>
      <c r="G53" s="341" t="s">
        <v>25</v>
      </c>
      <c r="H53" s="283">
        <f>第四週明細!W28</f>
        <v>752.90000000000009</v>
      </c>
      <c r="I53" s="360" t="s">
        <v>22</v>
      </c>
      <c r="J53" s="348" t="s">
        <v>25</v>
      </c>
      <c r="K53" s="349">
        <f>第四週明細!W36</f>
        <v>773.08400000000006</v>
      </c>
      <c r="L53" s="361" t="s">
        <v>22</v>
      </c>
      <c r="M53" s="348" t="s">
        <v>25</v>
      </c>
      <c r="N53" s="283">
        <f>第四週明細!W44</f>
        <v>784.67</v>
      </c>
      <c r="O53" s="361" t="s">
        <v>22</v>
      </c>
      <c r="P53" s="362"/>
      <c r="Q53" s="971"/>
      <c r="R53" s="363"/>
      <c r="S53" s="364"/>
    </row>
    <row r="54" spans="1:42" s="503" customFormat="1" ht="114.95" customHeight="1" thickBot="1">
      <c r="A54" s="1497">
        <v>25</v>
      </c>
      <c r="B54" s="1498"/>
      <c r="C54" s="1499"/>
      <c r="D54" s="1469">
        <v>26</v>
      </c>
      <c r="E54" s="1470"/>
      <c r="F54" s="1471"/>
      <c r="G54" s="1480">
        <v>27</v>
      </c>
      <c r="H54" s="1481"/>
      <c r="I54" s="1482"/>
      <c r="J54" s="1483">
        <v>28</v>
      </c>
      <c r="K54" s="1484"/>
      <c r="L54" s="1485"/>
      <c r="M54" s="1441">
        <v>29</v>
      </c>
      <c r="N54" s="1442"/>
      <c r="O54" s="1443"/>
      <c r="P54" s="1582">
        <v>5</v>
      </c>
      <c r="Q54" s="1582"/>
      <c r="R54" s="1582"/>
      <c r="S54" s="1583"/>
      <c r="W54" s="506"/>
    </row>
    <row r="55" spans="1:42" s="438" customFormat="1" ht="129.94999999999999" customHeight="1">
      <c r="A55" s="1456" t="s">
        <v>38</v>
      </c>
      <c r="B55" s="1457"/>
      <c r="C55" s="1458"/>
      <c r="D55" s="1486" t="s">
        <v>384</v>
      </c>
      <c r="E55" s="1487"/>
      <c r="F55" s="1488"/>
      <c r="G55" s="1456" t="s">
        <v>385</v>
      </c>
      <c r="H55" s="1457"/>
      <c r="I55" s="1457"/>
      <c r="J55" s="1456" t="s">
        <v>170</v>
      </c>
      <c r="K55" s="1457"/>
      <c r="L55" s="1458"/>
      <c r="M55" s="1456" t="s">
        <v>38</v>
      </c>
      <c r="N55" s="1457"/>
      <c r="O55" s="1458"/>
      <c r="P55" s="1565" t="s">
        <v>39</v>
      </c>
      <c r="Q55" s="1565"/>
      <c r="R55" s="1565"/>
      <c r="S55" s="1566"/>
      <c r="U55" s="439"/>
      <c r="V55" s="439"/>
      <c r="W55" s="440"/>
    </row>
    <row r="56" spans="1:42" s="441" customFormat="1" ht="129.94999999999999" customHeight="1">
      <c r="A56" s="1521" t="s">
        <v>282</v>
      </c>
      <c r="B56" s="1522"/>
      <c r="C56" s="1523"/>
      <c r="D56" s="1593" t="s">
        <v>463</v>
      </c>
      <c r="E56" s="1629"/>
      <c r="F56" s="1595"/>
      <c r="G56" s="1521" t="s">
        <v>188</v>
      </c>
      <c r="H56" s="1522"/>
      <c r="I56" s="1523"/>
      <c r="J56" s="1440" t="s">
        <v>332</v>
      </c>
      <c r="K56" s="1425"/>
      <c r="L56" s="1489"/>
      <c r="M56" s="1440" t="s">
        <v>459</v>
      </c>
      <c r="N56" s="1425"/>
      <c r="O56" s="1425"/>
      <c r="P56" s="1555" t="s">
        <v>28</v>
      </c>
      <c r="Q56" s="1555"/>
      <c r="R56" s="1555"/>
      <c r="S56" s="1556"/>
      <c r="U56" s="439"/>
      <c r="V56" s="440"/>
      <c r="X56" s="439" t="s">
        <v>469</v>
      </c>
    </row>
    <row r="57" spans="1:42" s="438" customFormat="1" ht="129.94999999999999" customHeight="1">
      <c r="A57" s="1524" t="s">
        <v>392</v>
      </c>
      <c r="B57" s="1525"/>
      <c r="C57" s="1526"/>
      <c r="D57" s="1475" t="s">
        <v>471</v>
      </c>
      <c r="E57" s="1627"/>
      <c r="F57" s="1477"/>
      <c r="G57" s="1475" t="s">
        <v>452</v>
      </c>
      <c r="H57" s="1627"/>
      <c r="I57" s="1627"/>
      <c r="J57" s="1607" t="s">
        <v>333</v>
      </c>
      <c r="K57" s="1628"/>
      <c r="L57" s="1609"/>
      <c r="M57" s="1631" t="s">
        <v>336</v>
      </c>
      <c r="N57" s="1632"/>
      <c r="O57" s="1632"/>
      <c r="P57" s="1555" t="s">
        <v>29</v>
      </c>
      <c r="Q57" s="1555"/>
      <c r="R57" s="1555"/>
      <c r="S57" s="1556"/>
      <c r="U57" s="439"/>
    </row>
    <row r="58" spans="1:42" s="438" customFormat="1" ht="129.94999999999999" customHeight="1">
      <c r="A58" s="1527" t="s">
        <v>475</v>
      </c>
      <c r="B58" s="1528"/>
      <c r="C58" s="1529"/>
      <c r="D58" s="1597" t="s">
        <v>445</v>
      </c>
      <c r="E58" s="1622"/>
      <c r="F58" s="1569"/>
      <c r="G58" s="1623" t="s">
        <v>464</v>
      </c>
      <c r="H58" s="1624"/>
      <c r="I58" s="1624"/>
      <c r="J58" s="1623" t="s">
        <v>175</v>
      </c>
      <c r="K58" s="1624"/>
      <c r="L58" s="1626"/>
      <c r="M58" s="1536" t="s">
        <v>446</v>
      </c>
      <c r="N58" s="1532"/>
      <c r="O58" s="1532"/>
      <c r="P58" s="1557" t="s">
        <v>35</v>
      </c>
      <c r="Q58" s="1557"/>
      <c r="R58" s="1557"/>
      <c r="S58" s="1558"/>
      <c r="U58" s="440"/>
    </row>
    <row r="59" spans="1:42" s="438" customFormat="1" ht="129.94999999999999" customHeight="1">
      <c r="A59" s="1472" t="s">
        <v>210</v>
      </c>
      <c r="B59" s="1473"/>
      <c r="C59" s="1474"/>
      <c r="D59" s="1472" t="s">
        <v>210</v>
      </c>
      <c r="E59" s="1473"/>
      <c r="F59" s="1474"/>
      <c r="G59" s="1496" t="s">
        <v>314</v>
      </c>
      <c r="H59" s="1436"/>
      <c r="I59" s="1437"/>
      <c r="J59" s="1462" t="s">
        <v>211</v>
      </c>
      <c r="K59" s="1428"/>
      <c r="L59" s="1438"/>
      <c r="M59" s="1472" t="s">
        <v>210</v>
      </c>
      <c r="N59" s="1473"/>
      <c r="O59" s="1474"/>
      <c r="P59" s="1555" t="s">
        <v>30</v>
      </c>
      <c r="Q59" s="1555"/>
      <c r="R59" s="1555"/>
      <c r="S59" s="1556"/>
      <c r="AP59" s="439"/>
    </row>
    <row r="60" spans="1:42" s="438" customFormat="1" ht="129.94999999999999" customHeight="1">
      <c r="A60" s="1466" t="s">
        <v>251</v>
      </c>
      <c r="B60" s="1503"/>
      <c r="C60" s="1468"/>
      <c r="D60" s="1466" t="s">
        <v>397</v>
      </c>
      <c r="E60" s="1503"/>
      <c r="F60" s="1468"/>
      <c r="G60" s="1463" t="s">
        <v>456</v>
      </c>
      <c r="H60" s="1621"/>
      <c r="I60" s="1621"/>
      <c r="J60" s="1466" t="s">
        <v>396</v>
      </c>
      <c r="K60" s="1503"/>
      <c r="L60" s="1468"/>
      <c r="M60" s="1466" t="s">
        <v>473</v>
      </c>
      <c r="N60" s="1503"/>
      <c r="O60" s="1468"/>
      <c r="P60" s="1557" t="s">
        <v>37</v>
      </c>
      <c r="Q60" s="1557"/>
      <c r="R60" s="1557"/>
      <c r="S60" s="1558"/>
    </row>
    <row r="61" spans="1:42" s="268" customFormat="1" ht="69.95" customHeight="1" thickBot="1">
      <c r="A61" s="1504"/>
      <c r="B61" s="1505"/>
      <c r="C61" s="1506"/>
      <c r="D61" s="1447"/>
      <c r="E61" s="1448"/>
      <c r="F61" s="1449"/>
      <c r="G61" s="1447"/>
      <c r="H61" s="1448"/>
      <c r="I61" s="1449"/>
      <c r="J61" s="1453"/>
      <c r="K61" s="1454"/>
      <c r="L61" s="1455"/>
      <c r="M61" s="1478"/>
      <c r="N61" s="1478"/>
      <c r="O61" s="1479"/>
      <c r="P61" s="1006"/>
      <c r="Q61" s="1006"/>
      <c r="R61" s="1006"/>
      <c r="S61" s="1007"/>
      <c r="X61" s="1001"/>
    </row>
    <row r="62" spans="1:42" s="376" customFormat="1" ht="32.1" customHeight="1">
      <c r="A62" s="342" t="str">
        <f>第五週明細!W5</f>
        <v>醣類：</v>
      </c>
      <c r="B62" s="343">
        <f>第五週明細!W6</f>
        <v>103</v>
      </c>
      <c r="C62" s="366" t="s">
        <v>19</v>
      </c>
      <c r="D62" s="342" t="s">
        <v>20</v>
      </c>
      <c r="E62" s="343">
        <f>第五週明細!W14</f>
        <v>104.2</v>
      </c>
      <c r="F62" s="366" t="s">
        <v>19</v>
      </c>
      <c r="G62" s="342" t="s">
        <v>20</v>
      </c>
      <c r="H62" s="343">
        <f>第五週明細!W22</f>
        <v>98.4</v>
      </c>
      <c r="I62" s="366" t="s">
        <v>19</v>
      </c>
      <c r="J62" s="342" t="s">
        <v>172</v>
      </c>
      <c r="K62" s="343">
        <f>第五週明細!W30</f>
        <v>100.5</v>
      </c>
      <c r="L62" s="366" t="s">
        <v>19</v>
      </c>
      <c r="M62" s="344" t="s">
        <v>20</v>
      </c>
      <c r="N62" s="345">
        <f>第五週明細!W38</f>
        <v>102.05000000000001</v>
      </c>
      <c r="O62" s="350" t="s">
        <v>19</v>
      </c>
      <c r="P62" s="372">
        <f>第五週明細!AA37</f>
        <v>0</v>
      </c>
      <c r="Q62" s="373" t="str">
        <f>第五週明細!AA38</f>
        <v>主食</v>
      </c>
      <c r="R62" s="374"/>
      <c r="S62" s="375" t="s">
        <v>19</v>
      </c>
      <c r="W62" s="365"/>
    </row>
    <row r="63" spans="1:42" s="376" customFormat="1" ht="32.1" customHeight="1">
      <c r="A63" s="340" t="str">
        <f>第五週明細!W7</f>
        <v>脂肪：</v>
      </c>
      <c r="B63" s="282">
        <f>第五週明細!W8</f>
        <v>26.15</v>
      </c>
      <c r="C63" s="356" t="s">
        <v>21</v>
      </c>
      <c r="D63" s="340" t="s">
        <v>171</v>
      </c>
      <c r="E63" s="282">
        <f>第五週明細!W16</f>
        <v>24.4</v>
      </c>
      <c r="F63" s="356" t="s">
        <v>21</v>
      </c>
      <c r="G63" s="340" t="s">
        <v>171</v>
      </c>
      <c r="H63" s="282">
        <f>第五週明細!W24</f>
        <v>28.599999999999998</v>
      </c>
      <c r="I63" s="356" t="s">
        <v>21</v>
      </c>
      <c r="J63" s="340" t="s">
        <v>171</v>
      </c>
      <c r="K63" s="282">
        <f>第五週明細!W32</f>
        <v>25.524999999999999</v>
      </c>
      <c r="L63" s="356" t="s">
        <v>21</v>
      </c>
      <c r="M63" s="346" t="s">
        <v>23</v>
      </c>
      <c r="N63" s="347">
        <f>第五週明細!W40</f>
        <v>25.299999999999997</v>
      </c>
      <c r="O63" s="358" t="s">
        <v>21</v>
      </c>
      <c r="P63" s="372" t="str">
        <f>第五週明細!AA39</f>
        <v>肉</v>
      </c>
      <c r="Q63" s="373" t="str">
        <f>第五週明細!AA40</f>
        <v>菜</v>
      </c>
      <c r="R63" s="374"/>
      <c r="S63" s="375" t="s">
        <v>21</v>
      </c>
      <c r="W63" s="355"/>
    </row>
    <row r="64" spans="1:42" s="376" customFormat="1" ht="32.1" customHeight="1">
      <c r="A64" s="340" t="str">
        <f>第五週明細!W9</f>
        <v>蛋白質：</v>
      </c>
      <c r="B64" s="282">
        <f>第五週明細!W10</f>
        <v>29.01</v>
      </c>
      <c r="C64" s="356" t="s">
        <v>21</v>
      </c>
      <c r="D64" s="340" t="s">
        <v>24</v>
      </c>
      <c r="E64" s="282">
        <f>第五週明細!W18</f>
        <v>32.72</v>
      </c>
      <c r="F64" s="356" t="s">
        <v>21</v>
      </c>
      <c r="G64" s="340" t="s">
        <v>24</v>
      </c>
      <c r="H64" s="282">
        <f>第五週明細!W26</f>
        <v>30.96</v>
      </c>
      <c r="I64" s="356" t="s">
        <v>21</v>
      </c>
      <c r="J64" s="340" t="s">
        <v>24</v>
      </c>
      <c r="K64" s="282">
        <f>第五週明細!W34</f>
        <v>31.634999999999998</v>
      </c>
      <c r="L64" s="356" t="s">
        <v>21</v>
      </c>
      <c r="M64" s="346" t="s">
        <v>24</v>
      </c>
      <c r="N64" s="347">
        <f>第五週明細!W42</f>
        <v>30.06</v>
      </c>
      <c r="O64" s="358" t="s">
        <v>21</v>
      </c>
      <c r="P64" s="372" t="str">
        <f>第五週明細!AA41</f>
        <v>油</v>
      </c>
      <c r="Q64" s="373" t="str">
        <f>第五週明細!AA42</f>
        <v>水果</v>
      </c>
      <c r="R64" s="374"/>
      <c r="S64" s="375" t="s">
        <v>21</v>
      </c>
      <c r="AA64" s="365"/>
    </row>
    <row r="65" spans="1:47" s="376" customFormat="1" ht="32.1" customHeight="1" thickBot="1">
      <c r="A65" s="341" t="str">
        <f>第五週明細!W11</f>
        <v>熱量：</v>
      </c>
      <c r="B65" s="283">
        <f>第五週明細!W12</f>
        <v>763.39</v>
      </c>
      <c r="C65" s="359" t="s">
        <v>22</v>
      </c>
      <c r="D65" s="341" t="s">
        <v>25</v>
      </c>
      <c r="E65" s="283">
        <f>第五週明細!W20</f>
        <v>767.28000000000009</v>
      </c>
      <c r="F65" s="359" t="s">
        <v>22</v>
      </c>
      <c r="G65" s="341" t="s">
        <v>25</v>
      </c>
      <c r="H65" s="283">
        <f>第五週明細!W28</f>
        <v>774.84</v>
      </c>
      <c r="I65" s="359" t="s">
        <v>22</v>
      </c>
      <c r="J65" s="341" t="s">
        <v>25</v>
      </c>
      <c r="K65" s="283">
        <f>第五週明細!W36</f>
        <v>758.26499999999999</v>
      </c>
      <c r="L65" s="359" t="s">
        <v>22</v>
      </c>
      <c r="M65" s="348" t="s">
        <v>25</v>
      </c>
      <c r="N65" s="349">
        <f>第五週明細!W44</f>
        <v>756.1400000000001</v>
      </c>
      <c r="O65" s="361" t="s">
        <v>22</v>
      </c>
      <c r="P65" s="377">
        <f>第五週明細!AA43</f>
        <v>0</v>
      </c>
      <c r="Q65" s="378">
        <f>第五週明細!AA44</f>
        <v>0</v>
      </c>
      <c r="R65" s="379"/>
      <c r="S65" s="380" t="s">
        <v>22</v>
      </c>
    </row>
    <row r="66" spans="1:47">
      <c r="B66" s="27"/>
      <c r="C66" s="27"/>
      <c r="D66" s="28"/>
      <c r="E66" s="27"/>
      <c r="F66" s="27"/>
      <c r="G66" s="29"/>
      <c r="H66" s="27"/>
      <c r="I66" s="27"/>
      <c r="J66" s="29"/>
      <c r="K66" s="27"/>
      <c r="L66" s="27"/>
      <c r="M66" s="29"/>
      <c r="N66" s="27"/>
      <c r="O66" s="27"/>
    </row>
    <row r="67" spans="1:47" ht="32.25">
      <c r="A67" s="209"/>
      <c r="B67" s="209"/>
      <c r="C67" s="209"/>
      <c r="D67" s="209"/>
      <c r="E67" s="209"/>
      <c r="F67" s="259"/>
      <c r="G67" s="259"/>
      <c r="H67" s="259"/>
      <c r="I67" s="259"/>
      <c r="J67" s="259"/>
      <c r="K67" s="259"/>
      <c r="L67" s="259"/>
      <c r="M67" s="259"/>
      <c r="N67" s="259"/>
      <c r="O67" s="259"/>
      <c r="AU67" s="1000"/>
    </row>
    <row r="68" spans="1:47" ht="32.25">
      <c r="A68" s="210"/>
      <c r="B68" s="210"/>
      <c r="C68" s="210"/>
      <c r="D68" s="210"/>
      <c r="E68" s="210"/>
      <c r="F68" s="1000"/>
      <c r="G68" s="259"/>
      <c r="H68" s="259"/>
      <c r="I68" s="1000"/>
      <c r="J68" s="259"/>
      <c r="K68" s="259"/>
      <c r="L68" s="259"/>
      <c r="M68" s="259"/>
      <c r="N68" s="259"/>
      <c r="O68" s="259"/>
      <c r="AU68" s="258"/>
    </row>
    <row r="69" spans="1:47" ht="32.25">
      <c r="A69" s="211"/>
      <c r="B69" s="211"/>
      <c r="C69" s="402"/>
      <c r="D69" s="402"/>
      <c r="E69" s="402"/>
      <c r="F69" s="403"/>
      <c r="G69" s="403"/>
      <c r="H69" s="403"/>
      <c r="I69" s="403"/>
      <c r="J69" s="403"/>
      <c r="K69" s="403"/>
      <c r="L69" s="403"/>
      <c r="M69" s="259"/>
      <c r="N69" s="259"/>
      <c r="O69" s="259"/>
    </row>
    <row r="70" spans="1:47" ht="38.25">
      <c r="C70" s="1002"/>
      <c r="D70" s="1507"/>
      <c r="E70" s="1507"/>
      <c r="F70" s="1507"/>
      <c r="G70" s="1507"/>
      <c r="H70" s="1507"/>
      <c r="I70" s="1507"/>
      <c r="J70" s="1507"/>
      <c r="K70" s="1507"/>
      <c r="L70" s="1507"/>
    </row>
    <row r="71" spans="1:47" ht="38.25">
      <c r="C71" s="1002"/>
      <c r="D71" s="1507"/>
      <c r="E71" s="1507"/>
      <c r="F71" s="1507"/>
      <c r="G71" s="1507"/>
      <c r="H71" s="1507"/>
      <c r="I71" s="1507"/>
      <c r="J71" s="1507"/>
      <c r="K71" s="1507"/>
      <c r="L71" s="1507"/>
    </row>
    <row r="72" spans="1:47" ht="38.25">
      <c r="C72" s="1002"/>
      <c r="D72" s="1507"/>
      <c r="E72" s="1507"/>
      <c r="F72" s="1507"/>
      <c r="G72" s="1507"/>
      <c r="H72" s="1507"/>
      <c r="I72" s="1507"/>
      <c r="J72" s="1507"/>
      <c r="K72" s="1507"/>
      <c r="L72" s="1507"/>
    </row>
    <row r="73" spans="1:47" ht="25.5" customHeight="1">
      <c r="C73" s="404"/>
      <c r="D73" s="1512"/>
      <c r="E73" s="1512"/>
      <c r="F73" s="1512"/>
      <c r="G73" s="1512"/>
      <c r="H73" s="1512"/>
      <c r="I73" s="1512"/>
      <c r="J73" s="1512"/>
      <c r="K73" s="1512"/>
      <c r="L73" s="1512"/>
    </row>
    <row r="74" spans="1:47" ht="24" customHeight="1">
      <c r="C74" s="405"/>
      <c r="D74" s="1513"/>
      <c r="E74" s="1513"/>
      <c r="F74" s="1513"/>
      <c r="G74" s="1513"/>
      <c r="H74" s="1513"/>
      <c r="I74" s="1513"/>
      <c r="J74" s="1513"/>
      <c r="K74" s="1513"/>
      <c r="L74" s="1513"/>
    </row>
    <row r="75" spans="1:47" ht="38.25">
      <c r="C75" s="404"/>
      <c r="D75" s="1514"/>
      <c r="E75" s="1514"/>
      <c r="F75" s="1514"/>
      <c r="G75" s="1514"/>
      <c r="H75" s="1514"/>
      <c r="I75" s="1514"/>
      <c r="J75" s="1514"/>
      <c r="K75" s="1514"/>
      <c r="L75" s="1514"/>
    </row>
    <row r="76" spans="1:47">
      <c r="C76" s="404"/>
      <c r="D76" s="1515"/>
      <c r="E76" s="1515"/>
      <c r="F76" s="1515"/>
      <c r="G76" s="1515"/>
      <c r="H76" s="1515"/>
      <c r="I76" s="1515"/>
      <c r="J76" s="1515"/>
      <c r="K76" s="1515"/>
      <c r="L76" s="1515"/>
    </row>
    <row r="77" spans="1:47">
      <c r="C77" s="404"/>
      <c r="D77" s="1515"/>
      <c r="E77" s="1515"/>
      <c r="F77" s="1515"/>
      <c r="G77" s="1515"/>
      <c r="H77" s="1515"/>
      <c r="I77" s="1515"/>
      <c r="J77" s="1515"/>
      <c r="K77" s="1515"/>
      <c r="L77" s="1515"/>
    </row>
    <row r="78" spans="1:47">
      <c r="C78" s="404"/>
      <c r="D78" s="1515"/>
      <c r="E78" s="1515"/>
      <c r="F78" s="1515"/>
      <c r="G78" s="1515"/>
      <c r="H78" s="1515"/>
      <c r="I78" s="1515"/>
      <c r="J78" s="1515"/>
      <c r="K78" s="1515"/>
      <c r="L78" s="1515"/>
    </row>
    <row r="79" spans="1:47">
      <c r="C79" s="1002"/>
      <c r="D79" s="1515"/>
      <c r="E79" s="1515"/>
      <c r="F79" s="1515"/>
      <c r="G79" s="1515"/>
      <c r="H79" s="1515"/>
      <c r="I79" s="1515"/>
      <c r="J79" s="1515"/>
      <c r="K79" s="1515"/>
      <c r="L79" s="1515"/>
    </row>
    <row r="80" spans="1:47">
      <c r="C80" s="1002"/>
      <c r="D80" s="1515"/>
      <c r="E80" s="1515"/>
      <c r="F80" s="1515"/>
      <c r="G80" s="1515"/>
      <c r="H80" s="1515"/>
      <c r="I80" s="1515"/>
      <c r="J80" s="1515"/>
      <c r="K80" s="1515"/>
      <c r="L80" s="1515"/>
    </row>
    <row r="81" spans="3:12">
      <c r="C81" s="1002"/>
      <c r="D81" s="1004"/>
      <c r="E81" s="1002"/>
      <c r="F81" s="1002"/>
      <c r="G81" s="1005"/>
      <c r="H81" s="1002"/>
      <c r="I81" s="1002"/>
      <c r="J81" s="1005"/>
      <c r="K81" s="1002"/>
      <c r="L81" s="1002"/>
    </row>
    <row r="82" spans="3:12">
      <c r="C82" s="1002"/>
      <c r="D82" s="1004"/>
      <c r="E82" s="1002"/>
      <c r="F82" s="1002"/>
      <c r="G82" s="1005"/>
      <c r="H82" s="1002"/>
      <c r="I82" s="1002"/>
      <c r="J82" s="1005"/>
      <c r="K82" s="1002"/>
      <c r="L82" s="1002"/>
    </row>
    <row r="83" spans="3:12">
      <c r="C83" s="1002"/>
      <c r="D83" s="1004"/>
      <c r="E83" s="1002"/>
      <c r="F83" s="1002"/>
      <c r="G83" s="1005"/>
      <c r="H83" s="1002"/>
      <c r="I83" s="1002"/>
      <c r="J83" s="1005"/>
      <c r="K83" s="1002"/>
      <c r="L83" s="1002"/>
    </row>
    <row r="84" spans="3:12">
      <c r="C84" s="1002"/>
      <c r="D84" s="1004"/>
      <c r="E84" s="1002"/>
      <c r="F84" s="1002"/>
      <c r="G84" s="1005"/>
      <c r="H84" s="1002"/>
      <c r="I84" s="1002"/>
      <c r="J84" s="1005"/>
      <c r="K84" s="1002"/>
      <c r="L84" s="1002"/>
    </row>
    <row r="85" spans="3:12">
      <c r="C85" s="1002"/>
      <c r="D85" s="1004"/>
      <c r="E85" s="1002"/>
      <c r="F85" s="1002"/>
      <c r="G85" s="1005"/>
      <c r="H85" s="1002"/>
      <c r="I85" s="1002"/>
      <c r="J85" s="1005"/>
      <c r="K85" s="1002"/>
      <c r="L85" s="1002"/>
    </row>
    <row r="86" spans="3:12">
      <c r="C86" s="1002"/>
      <c r="D86" s="1004"/>
      <c r="E86" s="1002"/>
      <c r="F86" s="1002"/>
      <c r="G86" s="1005"/>
      <c r="H86" s="1002"/>
      <c r="I86" s="1002"/>
      <c r="J86" s="1005"/>
      <c r="K86" s="1002"/>
      <c r="L86" s="1002"/>
    </row>
    <row r="87" spans="3:12">
      <c r="C87" s="1002"/>
      <c r="D87" s="1004"/>
      <c r="E87" s="1002"/>
      <c r="F87" s="1002"/>
      <c r="G87" s="1005"/>
      <c r="H87" s="1002"/>
      <c r="I87" s="1002"/>
      <c r="J87" s="1005"/>
      <c r="K87" s="1002"/>
      <c r="L87" s="1002"/>
    </row>
    <row r="88" spans="3:12">
      <c r="C88" s="1002"/>
      <c r="D88" s="1004"/>
      <c r="E88" s="1002"/>
      <c r="F88" s="1002"/>
      <c r="G88" s="1005"/>
      <c r="H88" s="1002"/>
      <c r="I88" s="1002"/>
      <c r="J88" s="1005"/>
      <c r="K88" s="1002"/>
      <c r="L88" s="1002"/>
    </row>
    <row r="89" spans="3:12">
      <c r="C89" s="1002"/>
      <c r="D89" s="1004"/>
      <c r="E89" s="1002"/>
      <c r="F89" s="1002"/>
      <c r="G89" s="1005"/>
      <c r="H89" s="1002"/>
      <c r="I89" s="1002"/>
      <c r="J89" s="1005"/>
      <c r="K89" s="1002"/>
      <c r="L89" s="1002"/>
    </row>
    <row r="90" spans="3:12">
      <c r="C90" s="1002"/>
      <c r="D90" s="1004"/>
      <c r="E90" s="1002"/>
      <c r="F90" s="1002"/>
      <c r="G90" s="1005"/>
      <c r="H90" s="1002"/>
      <c r="I90" s="1002"/>
      <c r="J90" s="1005"/>
      <c r="K90" s="1002"/>
      <c r="L90" s="1002"/>
    </row>
    <row r="91" spans="3:12">
      <c r="C91" s="1002"/>
      <c r="D91" s="1004"/>
      <c r="E91" s="1002"/>
      <c r="F91" s="1002"/>
      <c r="G91" s="1005"/>
      <c r="H91" s="1002"/>
      <c r="I91" s="1002"/>
      <c r="J91" s="1005"/>
      <c r="K91" s="1002"/>
      <c r="L91" s="1002"/>
    </row>
    <row r="92" spans="3:12">
      <c r="C92" s="1002"/>
      <c r="D92" s="1004"/>
      <c r="E92" s="1002"/>
      <c r="F92" s="1002"/>
      <c r="G92" s="1005"/>
      <c r="H92" s="1002"/>
      <c r="I92" s="1002"/>
      <c r="J92" s="1005"/>
      <c r="K92" s="1002"/>
      <c r="L92" s="1002"/>
    </row>
    <row r="93" spans="3:12">
      <c r="C93" s="1002"/>
      <c r="D93" s="1004"/>
      <c r="E93" s="1002"/>
      <c r="F93" s="1002"/>
      <c r="G93" s="1005"/>
      <c r="H93" s="1002"/>
      <c r="I93" s="1002"/>
      <c r="J93" s="1005"/>
      <c r="K93" s="1002"/>
      <c r="L93" s="1002"/>
    </row>
    <row r="94" spans="3:12">
      <c r="C94" s="1002"/>
      <c r="D94" s="1004"/>
      <c r="E94" s="1002"/>
      <c r="F94" s="1002"/>
      <c r="G94" s="1005"/>
      <c r="H94" s="1002"/>
      <c r="I94" s="1002"/>
      <c r="J94" s="1005"/>
      <c r="K94" s="1002"/>
      <c r="L94" s="1002"/>
    </row>
    <row r="95" spans="3:12">
      <c r="C95" s="1002"/>
      <c r="D95" s="1004"/>
      <c r="E95" s="1002"/>
      <c r="F95" s="1002"/>
      <c r="G95" s="1005"/>
      <c r="H95" s="1002"/>
      <c r="I95" s="1002"/>
      <c r="J95" s="1005"/>
      <c r="K95" s="1002"/>
      <c r="L95" s="1002"/>
    </row>
    <row r="96" spans="3:12">
      <c r="C96" s="1002"/>
      <c r="D96" s="1004"/>
      <c r="E96" s="1002"/>
      <c r="F96" s="1002"/>
      <c r="G96" s="1005"/>
      <c r="H96" s="1002"/>
      <c r="I96" s="1002"/>
      <c r="J96" s="1005"/>
      <c r="K96" s="1002"/>
      <c r="L96" s="1002"/>
    </row>
    <row r="97" spans="3:12">
      <c r="C97" s="1002"/>
      <c r="D97" s="1004"/>
      <c r="E97" s="1002"/>
      <c r="F97" s="1002"/>
      <c r="G97" s="1005"/>
      <c r="H97" s="1002"/>
      <c r="I97" s="1002"/>
      <c r="J97" s="1005"/>
      <c r="K97" s="1002"/>
      <c r="L97" s="1002"/>
    </row>
    <row r="98" spans="3:12">
      <c r="C98" s="1002"/>
      <c r="D98" s="1004"/>
      <c r="E98" s="1002"/>
      <c r="F98" s="1002"/>
      <c r="G98" s="1005"/>
      <c r="H98" s="1002"/>
      <c r="I98" s="1002"/>
      <c r="J98" s="1005"/>
      <c r="K98" s="1002"/>
      <c r="L98" s="1002"/>
    </row>
    <row r="99" spans="3:12">
      <c r="C99" s="1002"/>
      <c r="D99" s="1004"/>
      <c r="E99" s="1002"/>
      <c r="F99" s="1002"/>
      <c r="G99" s="1005"/>
      <c r="H99" s="1002"/>
      <c r="I99" s="1002"/>
      <c r="J99" s="1005"/>
      <c r="K99" s="1002"/>
      <c r="L99" s="1002"/>
    </row>
    <row r="100" spans="3:12">
      <c r="C100" s="1002"/>
      <c r="D100" s="1004"/>
      <c r="E100" s="1002"/>
      <c r="F100" s="1002"/>
      <c r="G100" s="1005"/>
      <c r="H100" s="1002"/>
      <c r="I100" s="1002"/>
      <c r="J100" s="1005"/>
      <c r="K100" s="1002"/>
      <c r="L100" s="1002"/>
    </row>
    <row r="101" spans="3:12">
      <c r="C101" s="1002"/>
      <c r="D101" s="1004"/>
      <c r="E101" s="1002"/>
      <c r="F101" s="1002"/>
      <c r="G101" s="1005"/>
      <c r="H101" s="1002"/>
      <c r="I101" s="1002"/>
      <c r="J101" s="1005"/>
      <c r="K101" s="1002"/>
      <c r="L101" s="1002"/>
    </row>
    <row r="102" spans="3:12">
      <c r="C102" s="1002"/>
      <c r="D102" s="1004"/>
      <c r="E102" s="1002"/>
      <c r="F102" s="1002"/>
      <c r="G102" s="1005"/>
      <c r="H102" s="1002"/>
      <c r="I102" s="1002"/>
      <c r="J102" s="1005"/>
      <c r="K102" s="1002"/>
      <c r="L102" s="1002"/>
    </row>
  </sheetData>
  <mergeCells count="253">
    <mergeCell ref="AL36:AN36"/>
    <mergeCell ref="M55:O55"/>
    <mergeCell ref="M57:O57"/>
    <mergeCell ref="M58:O58"/>
    <mergeCell ref="M59:O59"/>
    <mergeCell ref="M60:O60"/>
    <mergeCell ref="M46:O46"/>
    <mergeCell ref="P46:S46"/>
    <mergeCell ref="P47:S47"/>
    <mergeCell ref="Q41:R41"/>
    <mergeCell ref="J58:L58"/>
    <mergeCell ref="D59:F59"/>
    <mergeCell ref="G59:I59"/>
    <mergeCell ref="J59:L59"/>
    <mergeCell ref="G56:I56"/>
    <mergeCell ref="J56:L56"/>
    <mergeCell ref="D57:F57"/>
    <mergeCell ref="G57:I57"/>
    <mergeCell ref="J57:L57"/>
    <mergeCell ref="D56:F56"/>
    <mergeCell ref="D60:F60"/>
    <mergeCell ref="G60:I60"/>
    <mergeCell ref="J60:L60"/>
    <mergeCell ref="D58:F58"/>
    <mergeCell ref="G58:I58"/>
    <mergeCell ref="U36:X36"/>
    <mergeCell ref="M48:O48"/>
    <mergeCell ref="M44:O44"/>
    <mergeCell ref="J43:L43"/>
    <mergeCell ref="M43:O43"/>
    <mergeCell ref="U31:W31"/>
    <mergeCell ref="J33:L33"/>
    <mergeCell ref="J34:L34"/>
    <mergeCell ref="J35:L35"/>
    <mergeCell ref="G34:I34"/>
    <mergeCell ref="M31:O31"/>
    <mergeCell ref="G31:I31"/>
    <mergeCell ref="J31:L31"/>
    <mergeCell ref="J32:L32"/>
    <mergeCell ref="P34:S34"/>
    <mergeCell ref="A1:N1"/>
    <mergeCell ref="M24:O24"/>
    <mergeCell ref="J45:L45"/>
    <mergeCell ref="M45:O45"/>
    <mergeCell ref="G32:I32"/>
    <mergeCell ref="M36:O36"/>
    <mergeCell ref="A34:C34"/>
    <mergeCell ref="J21:L21"/>
    <mergeCell ref="G22:I22"/>
    <mergeCell ref="G23:I23"/>
    <mergeCell ref="M47:O47"/>
    <mergeCell ref="M32:O32"/>
    <mergeCell ref="G36:I36"/>
    <mergeCell ref="M33:O33"/>
    <mergeCell ref="M34:O34"/>
    <mergeCell ref="M35:O35"/>
    <mergeCell ref="M37:O37"/>
    <mergeCell ref="J46:L46"/>
    <mergeCell ref="J36:L36"/>
    <mergeCell ref="M42:O42"/>
    <mergeCell ref="J22:L22"/>
    <mergeCell ref="A22:C22"/>
    <mergeCell ref="A23:C23"/>
    <mergeCell ref="D22:F22"/>
    <mergeCell ref="D43:F43"/>
    <mergeCell ref="G43:I43"/>
    <mergeCell ref="A42:C42"/>
    <mergeCell ref="G30:I30"/>
    <mergeCell ref="D30:F30"/>
    <mergeCell ref="A32:C32"/>
    <mergeCell ref="A21:C21"/>
    <mergeCell ref="G48:I48"/>
    <mergeCell ref="J48:L48"/>
    <mergeCell ref="J44:L44"/>
    <mergeCell ref="G33:I33"/>
    <mergeCell ref="D46:F46"/>
    <mergeCell ref="A47:C47"/>
    <mergeCell ref="A48:C48"/>
    <mergeCell ref="G24:I24"/>
    <mergeCell ref="J42:L42"/>
    <mergeCell ref="A43:C43"/>
    <mergeCell ref="G35:I35"/>
    <mergeCell ref="D48:F48"/>
    <mergeCell ref="A44:C44"/>
    <mergeCell ref="A45:C45"/>
    <mergeCell ref="A46:C46"/>
    <mergeCell ref="G42:I42"/>
    <mergeCell ref="D32:F32"/>
    <mergeCell ref="D33:F33"/>
    <mergeCell ref="A35:C35"/>
    <mergeCell ref="A30:C30"/>
    <mergeCell ref="A31:C31"/>
    <mergeCell ref="D31:F31"/>
    <mergeCell ref="G21:I21"/>
    <mergeCell ref="D4:F4"/>
    <mergeCell ref="D18:F18"/>
    <mergeCell ref="J11:L11"/>
    <mergeCell ref="G6:I6"/>
    <mergeCell ref="A33:C33"/>
    <mergeCell ref="D19:F19"/>
    <mergeCell ref="D20:F20"/>
    <mergeCell ref="D21:F21"/>
    <mergeCell ref="D24:F24"/>
    <mergeCell ref="B3:N3"/>
    <mergeCell ref="A54:C54"/>
    <mergeCell ref="J5:L5"/>
    <mergeCell ref="P54:S54"/>
    <mergeCell ref="P18:S18"/>
    <mergeCell ref="P19:S19"/>
    <mergeCell ref="P20:S20"/>
    <mergeCell ref="P21:S21"/>
    <mergeCell ref="J23:L23"/>
    <mergeCell ref="G19:I19"/>
    <mergeCell ref="P55:S55"/>
    <mergeCell ref="A4:C4"/>
    <mergeCell ref="J8:L8"/>
    <mergeCell ref="J9:L9"/>
    <mergeCell ref="A5:F17"/>
    <mergeCell ref="D23:F23"/>
    <mergeCell ref="P35:S35"/>
    <mergeCell ref="P8:S8"/>
    <mergeCell ref="P9:S9"/>
    <mergeCell ref="P10:S10"/>
    <mergeCell ref="P59:S59"/>
    <mergeCell ref="P60:S60"/>
    <mergeCell ref="P4:S4"/>
    <mergeCell ref="P5:S5"/>
    <mergeCell ref="P6:S6"/>
    <mergeCell ref="P56:S56"/>
    <mergeCell ref="P57:S57"/>
    <mergeCell ref="P58:S58"/>
    <mergeCell ref="P24:S24"/>
    <mergeCell ref="P33:S33"/>
    <mergeCell ref="P48:S48"/>
    <mergeCell ref="P36:S36"/>
    <mergeCell ref="P42:S42"/>
    <mergeCell ref="P43:S43"/>
    <mergeCell ref="P44:S44"/>
    <mergeCell ref="P45:S45"/>
    <mergeCell ref="Q38:R38"/>
    <mergeCell ref="Q40:R40"/>
    <mergeCell ref="Q39:R39"/>
    <mergeCell ref="P32:S32"/>
    <mergeCell ref="J6:L6"/>
    <mergeCell ref="J7:L7"/>
    <mergeCell ref="J4:L4"/>
    <mergeCell ref="M25:O25"/>
    <mergeCell ref="M18:O18"/>
    <mergeCell ref="P7:S7"/>
    <mergeCell ref="M4:O4"/>
    <mergeCell ref="M5:O5"/>
    <mergeCell ref="P30:S30"/>
    <mergeCell ref="P31:S31"/>
    <mergeCell ref="M7:O7"/>
    <mergeCell ref="M8:O8"/>
    <mergeCell ref="M21:O21"/>
    <mergeCell ref="M22:O22"/>
    <mergeCell ref="M10:O10"/>
    <mergeCell ref="M23:O23"/>
    <mergeCell ref="M30:O30"/>
    <mergeCell ref="P22:S22"/>
    <mergeCell ref="P23:S23"/>
    <mergeCell ref="G20:I20"/>
    <mergeCell ref="J19:L19"/>
    <mergeCell ref="J20:L20"/>
    <mergeCell ref="M19:O19"/>
    <mergeCell ref="M20:O20"/>
    <mergeCell ref="M6:O6"/>
    <mergeCell ref="G7:I7"/>
    <mergeCell ref="G8:I8"/>
    <mergeCell ref="A2:K2"/>
    <mergeCell ref="G10:I10"/>
    <mergeCell ref="J10:L10"/>
    <mergeCell ref="M11:O11"/>
    <mergeCell ref="A24:C24"/>
    <mergeCell ref="D72:L72"/>
    <mergeCell ref="A55:C55"/>
    <mergeCell ref="A56:C56"/>
    <mergeCell ref="A57:C57"/>
    <mergeCell ref="A58:C58"/>
    <mergeCell ref="D73:L73"/>
    <mergeCell ref="D74:L74"/>
    <mergeCell ref="D61:F61"/>
    <mergeCell ref="J61:L61"/>
    <mergeCell ref="D75:L75"/>
    <mergeCell ref="D76:L80"/>
    <mergeCell ref="G61:I61"/>
    <mergeCell ref="A59:C59"/>
    <mergeCell ref="A60:C60"/>
    <mergeCell ref="A61:C61"/>
    <mergeCell ref="D70:L70"/>
    <mergeCell ref="D71:L71"/>
    <mergeCell ref="A25:C25"/>
    <mergeCell ref="D25:F25"/>
    <mergeCell ref="G25:I25"/>
    <mergeCell ref="J25:L25"/>
    <mergeCell ref="D44:F44"/>
    <mergeCell ref="A18:C18"/>
    <mergeCell ref="G18:I18"/>
    <mergeCell ref="A19:C19"/>
    <mergeCell ref="A20:C20"/>
    <mergeCell ref="J18:L18"/>
    <mergeCell ref="D37:F37"/>
    <mergeCell ref="G37:I37"/>
    <mergeCell ref="J37:L37"/>
    <mergeCell ref="J24:L24"/>
    <mergeCell ref="J30:L30"/>
    <mergeCell ref="M61:O61"/>
    <mergeCell ref="D54:F54"/>
    <mergeCell ref="G54:I54"/>
    <mergeCell ref="J54:L54"/>
    <mergeCell ref="D55:F55"/>
    <mergeCell ref="G44:I44"/>
    <mergeCell ref="D45:F45"/>
    <mergeCell ref="D47:F47"/>
    <mergeCell ref="G46:I46"/>
    <mergeCell ref="G47:I47"/>
    <mergeCell ref="G55:I55"/>
    <mergeCell ref="J55:L55"/>
    <mergeCell ref="D34:F34"/>
    <mergeCell ref="D35:F35"/>
    <mergeCell ref="D36:F36"/>
    <mergeCell ref="A37:C37"/>
    <mergeCell ref="A36:C36"/>
    <mergeCell ref="D42:F42"/>
    <mergeCell ref="J47:L47"/>
    <mergeCell ref="G45:I45"/>
    <mergeCell ref="AS6:BI6"/>
    <mergeCell ref="AS7:BQ7"/>
    <mergeCell ref="AT8:BL8"/>
    <mergeCell ref="M56:O56"/>
    <mergeCell ref="M54:O54"/>
    <mergeCell ref="A49:C49"/>
    <mergeCell ref="D49:F49"/>
    <mergeCell ref="G49:I49"/>
    <mergeCell ref="J49:L49"/>
    <mergeCell ref="M49:O49"/>
    <mergeCell ref="AC6:AP6"/>
    <mergeCell ref="AC7:AO7"/>
    <mergeCell ref="AC8:AO8"/>
    <mergeCell ref="AC9:AR9"/>
    <mergeCell ref="G11:I16"/>
    <mergeCell ref="G4:I5"/>
    <mergeCell ref="G9:I9"/>
    <mergeCell ref="M9:O9"/>
    <mergeCell ref="AT9:BM9"/>
    <mergeCell ref="AT10:BN10"/>
    <mergeCell ref="AC10:AP10"/>
    <mergeCell ref="AP23:BD23"/>
    <mergeCell ref="AQ24:BM24"/>
    <mergeCell ref="AO21:BG21"/>
    <mergeCell ref="AO20:BH20"/>
    <mergeCell ref="AN22:BK22"/>
  </mergeCells>
  <phoneticPr fontId="19" type="noConversion"/>
  <printOptions horizontalCentered="1" verticalCentered="1"/>
  <pageMargins left="0.43307086614173229" right="0.15748031496062992" top="0" bottom="0" header="0.59055118110236227" footer="0.51181102362204722"/>
  <pageSetup paperSize="9" scale="1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U55"/>
  <sheetViews>
    <sheetView view="pageBreakPreview" zoomScale="30" zoomScaleNormal="60" zoomScaleSheetLayoutView="30" workbookViewId="0">
      <selection activeCell="AJ19" sqref="AJ19"/>
    </sheetView>
  </sheetViews>
  <sheetFormatPr defaultRowHeight="27.75"/>
  <cols>
    <col min="1" max="1" width="1.875" style="204" customWidth="1"/>
    <col min="2" max="2" width="8.875" style="205" customWidth="1"/>
    <col min="3" max="3" width="0" style="204" hidden="1" customWidth="1"/>
    <col min="4" max="4" width="28.875" style="204" customWidth="1"/>
    <col min="5" max="5" width="6.125" style="187" customWidth="1"/>
    <col min="6" max="6" width="13.375" style="204" customWidth="1"/>
    <col min="7" max="7" width="35.125" style="204" customWidth="1"/>
    <col min="8" max="8" width="5.625" style="187" customWidth="1"/>
    <col min="9" max="9" width="13.875" style="204" customWidth="1"/>
    <col min="10" max="10" width="39.125" style="204" customWidth="1"/>
    <col min="11" max="11" width="6.875" style="854" customWidth="1"/>
    <col min="12" max="12" width="12.125" style="204" customWidth="1"/>
    <col min="13" max="13" width="32.125" style="204" customWidth="1"/>
    <col min="14" max="14" width="7" style="854" customWidth="1"/>
    <col min="15" max="15" width="17.125" style="204" customWidth="1"/>
    <col min="16" max="16" width="29" style="204" customWidth="1"/>
    <col min="17" max="17" width="5.625" style="854" customWidth="1"/>
    <col min="18" max="18" width="14.875" style="204" customWidth="1"/>
    <col min="19" max="19" width="35" style="204" customWidth="1"/>
    <col min="20" max="20" width="6.625" style="854" customWidth="1"/>
    <col min="21" max="21" width="13.625" style="204" customWidth="1"/>
    <col min="22" max="22" width="5.125" style="206" customWidth="1"/>
    <col min="23" max="23" width="9.125" style="23" customWidth="1"/>
    <col min="24" max="24" width="11" style="24" customWidth="1"/>
    <col min="25" max="25" width="13.875" style="26" customWidth="1"/>
    <col min="26" max="26" width="11.125" style="204" customWidth="1"/>
    <col min="27" max="27" width="6" style="203" hidden="1" customWidth="1"/>
    <col min="28" max="28" width="5.5" style="207" hidden="1" customWidth="1"/>
    <col min="29" max="29" width="7.875" style="203" hidden="1" customWidth="1"/>
    <col min="30" max="30" width="8" style="203" hidden="1" customWidth="1"/>
    <col min="31" max="31" width="18.375" style="203" customWidth="1"/>
    <col min="32" max="35" width="0" style="204" hidden="1" customWidth="1"/>
    <col min="36" max="16384" width="9" style="204"/>
  </cols>
  <sheetData>
    <row r="1" spans="2:47" s="203" customFormat="1" ht="50.25">
      <c r="B1" s="1636" t="s">
        <v>338</v>
      </c>
      <c r="C1" s="1636"/>
      <c r="D1" s="1636"/>
      <c r="E1" s="1636"/>
      <c r="F1" s="1636"/>
      <c r="G1" s="1636"/>
      <c r="H1" s="1636"/>
      <c r="I1" s="1636"/>
      <c r="J1" s="1636"/>
      <c r="K1" s="1636"/>
      <c r="L1" s="1636"/>
      <c r="M1" s="1636"/>
      <c r="N1" s="1636"/>
      <c r="O1" s="1636"/>
      <c r="P1" s="1636"/>
      <c r="Q1" s="1636"/>
      <c r="R1" s="1636"/>
      <c r="S1" s="1636"/>
      <c r="T1" s="1636"/>
      <c r="U1" s="1636"/>
      <c r="V1" s="1636"/>
      <c r="W1" s="1636"/>
      <c r="X1" s="1636"/>
      <c r="Y1" s="1636"/>
      <c r="Z1" s="81"/>
      <c r="AA1" s="78"/>
      <c r="AB1" s="79"/>
      <c r="AC1" s="78"/>
      <c r="AD1" s="78"/>
      <c r="AE1" s="78"/>
    </row>
    <row r="2" spans="2:47" s="203" customFormat="1" ht="9.75" customHeight="1">
      <c r="B2" s="1637"/>
      <c r="C2" s="1637"/>
      <c r="D2" s="1637"/>
      <c r="E2" s="1637"/>
      <c r="F2" s="1637"/>
      <c r="G2" s="1637"/>
      <c r="H2" s="31"/>
      <c r="I2" s="81"/>
      <c r="J2" s="81"/>
      <c r="K2" s="843"/>
      <c r="L2" s="81"/>
      <c r="M2" s="81"/>
      <c r="N2" s="843"/>
      <c r="O2" s="81"/>
      <c r="P2" s="81"/>
      <c r="Q2" s="843"/>
      <c r="R2" s="81"/>
      <c r="S2" s="81"/>
      <c r="T2" s="843"/>
      <c r="U2" s="81"/>
      <c r="V2" s="1635" t="s">
        <v>135</v>
      </c>
      <c r="W2" s="1635"/>
      <c r="X2" s="1635"/>
      <c r="Y2" s="1635"/>
      <c r="Z2" s="1635"/>
      <c r="AA2" s="78"/>
      <c r="AB2" s="79"/>
      <c r="AC2" s="78"/>
      <c r="AD2" s="78"/>
      <c r="AE2" s="78"/>
    </row>
    <row r="3" spans="2:47" s="203" customFormat="1" ht="31.5" customHeight="1" thickBot="1">
      <c r="B3" s="39" t="s">
        <v>85</v>
      </c>
      <c r="C3" s="82"/>
      <c r="D3" s="81"/>
      <c r="E3" s="95"/>
      <c r="F3" s="81"/>
      <c r="G3" s="81"/>
      <c r="H3" s="95"/>
      <c r="I3" s="81"/>
      <c r="J3" s="81"/>
      <c r="K3" s="844"/>
      <c r="L3" s="81"/>
      <c r="M3" s="81"/>
      <c r="N3" s="844"/>
      <c r="O3" s="81"/>
      <c r="P3" s="81"/>
      <c r="Q3" s="844"/>
      <c r="R3" s="81"/>
      <c r="S3" s="78"/>
      <c r="T3" s="844"/>
      <c r="U3" s="81"/>
      <c r="V3" s="1635"/>
      <c r="W3" s="1635"/>
      <c r="X3" s="1635"/>
      <c r="Y3" s="1635"/>
      <c r="Z3" s="1635"/>
      <c r="AA3" s="78"/>
      <c r="AB3" s="79"/>
      <c r="AC3" s="78"/>
      <c r="AD3" s="78"/>
      <c r="AE3" s="78"/>
    </row>
    <row r="4" spans="2:47" s="20" customFormat="1" ht="57.75" thickBot="1">
      <c r="B4" s="955" t="s">
        <v>0</v>
      </c>
      <c r="C4" s="117" t="s">
        <v>1</v>
      </c>
      <c r="D4" s="956" t="s">
        <v>406</v>
      </c>
      <c r="E4" s="183" t="s">
        <v>86</v>
      </c>
      <c r="F4" s="136" t="s">
        <v>45</v>
      </c>
      <c r="G4" s="956" t="s">
        <v>405</v>
      </c>
      <c r="H4" s="183" t="s">
        <v>86</v>
      </c>
      <c r="I4" s="136" t="s">
        <v>45</v>
      </c>
      <c r="J4" s="956" t="s">
        <v>404</v>
      </c>
      <c r="K4" s="114" t="s">
        <v>86</v>
      </c>
      <c r="L4" s="136" t="s">
        <v>45</v>
      </c>
      <c r="M4" s="956" t="s">
        <v>404</v>
      </c>
      <c r="N4" s="114" t="s">
        <v>86</v>
      </c>
      <c r="O4" s="136" t="s">
        <v>45</v>
      </c>
      <c r="P4" s="956" t="s">
        <v>404</v>
      </c>
      <c r="Q4" s="114" t="s">
        <v>86</v>
      </c>
      <c r="R4" s="136" t="s">
        <v>45</v>
      </c>
      <c r="S4" s="957" t="s">
        <v>2</v>
      </c>
      <c r="T4" s="114" t="s">
        <v>86</v>
      </c>
      <c r="U4" s="136" t="s">
        <v>45</v>
      </c>
      <c r="V4" s="143" t="s">
        <v>16</v>
      </c>
      <c r="W4" s="1643" t="s">
        <v>3</v>
      </c>
      <c r="X4" s="1644"/>
      <c r="Y4" s="115" t="s">
        <v>87</v>
      </c>
      <c r="Z4" s="116" t="s">
        <v>88</v>
      </c>
      <c r="AA4" s="84"/>
      <c r="AB4" s="79"/>
      <c r="AC4" s="78"/>
      <c r="AD4" s="78"/>
      <c r="AE4" s="78"/>
      <c r="AF4" s="80"/>
      <c r="AG4" s="80"/>
      <c r="AH4" s="80"/>
      <c r="AI4" s="80"/>
      <c r="AJ4" s="80"/>
    </row>
    <row r="5" spans="2:47" s="169" customFormat="1" ht="52.35" customHeight="1">
      <c r="B5" s="118"/>
      <c r="C5" s="1638"/>
      <c r="D5" s="531"/>
      <c r="E5" s="532"/>
      <c r="F5" s="533"/>
      <c r="G5" s="531"/>
      <c r="H5" s="534"/>
      <c r="I5" s="533"/>
      <c r="J5" s="531"/>
      <c r="K5" s="845"/>
      <c r="L5" s="533"/>
      <c r="M5" s="531"/>
      <c r="N5" s="845"/>
      <c r="O5" s="533"/>
      <c r="P5" s="531"/>
      <c r="Q5" s="845"/>
      <c r="R5" s="533"/>
      <c r="S5" s="531"/>
      <c r="T5" s="845"/>
      <c r="U5" s="533"/>
      <c r="V5" s="1640"/>
      <c r="W5" s="159"/>
      <c r="X5" s="160"/>
      <c r="Y5" s="161"/>
      <c r="Z5" s="162"/>
      <c r="AA5" s="78"/>
      <c r="AB5" s="79"/>
      <c r="AC5" s="78" t="s">
        <v>48</v>
      </c>
      <c r="AD5" s="78" t="s">
        <v>49</v>
      </c>
      <c r="AE5" s="78"/>
      <c r="AF5" s="912"/>
      <c r="AG5" s="913" t="s">
        <v>398</v>
      </c>
      <c r="AH5" s="914" t="s">
        <v>399</v>
      </c>
      <c r="AI5" s="915" t="s">
        <v>400</v>
      </c>
      <c r="AJ5" s="80"/>
    </row>
    <row r="6" spans="2:47" ht="28.35" customHeight="1">
      <c r="B6" s="118"/>
      <c r="C6" s="1639"/>
      <c r="D6" s="334"/>
      <c r="E6" s="335"/>
      <c r="F6" s="189"/>
      <c r="G6" s="334"/>
      <c r="H6" s="335"/>
      <c r="I6" s="189"/>
      <c r="J6" s="381"/>
      <c r="K6" s="40"/>
      <c r="L6" s="384"/>
      <c r="M6" s="381"/>
      <c r="N6" s="40"/>
      <c r="O6" s="384"/>
      <c r="P6" s="334"/>
      <c r="Q6" s="855"/>
      <c r="R6" s="189"/>
      <c r="S6" s="387"/>
      <c r="T6" s="388"/>
      <c r="U6" s="389"/>
      <c r="V6" s="1641"/>
      <c r="W6" s="140"/>
      <c r="X6" s="64"/>
      <c r="Y6" s="65"/>
      <c r="Z6" s="66"/>
      <c r="AA6" s="84" t="s">
        <v>55</v>
      </c>
      <c r="AB6" s="79">
        <v>6</v>
      </c>
      <c r="AC6" s="79">
        <f>AB6*2</f>
        <v>12</v>
      </c>
      <c r="AD6" s="79"/>
      <c r="AE6" s="79"/>
      <c r="AF6" s="912"/>
      <c r="AG6" s="913"/>
      <c r="AH6" s="914"/>
      <c r="AI6" s="915"/>
      <c r="AJ6" s="80"/>
    </row>
    <row r="7" spans="2:47" ht="28.35" customHeight="1">
      <c r="B7" s="118"/>
      <c r="C7" s="1639"/>
      <c r="D7" s="334"/>
      <c r="E7" s="335"/>
      <c r="F7" s="189"/>
      <c r="G7" s="334"/>
      <c r="H7" s="335"/>
      <c r="I7" s="189"/>
      <c r="J7" s="381"/>
      <c r="K7" s="40"/>
      <c r="L7" s="384"/>
      <c r="M7" s="381"/>
      <c r="N7" s="40"/>
      <c r="O7" s="384"/>
      <c r="P7" s="334"/>
      <c r="Q7" s="855"/>
      <c r="R7" s="189"/>
      <c r="S7" s="334"/>
      <c r="T7" s="386"/>
      <c r="U7" s="384"/>
      <c r="V7" s="1641"/>
      <c r="W7" s="139"/>
      <c r="X7" s="67"/>
      <c r="Y7" s="68"/>
      <c r="Z7" s="66"/>
      <c r="AA7" s="85" t="s">
        <v>58</v>
      </c>
      <c r="AB7" s="79">
        <v>2</v>
      </c>
      <c r="AC7" s="86">
        <f>AB7*7</f>
        <v>14</v>
      </c>
      <c r="AD7" s="79">
        <f>AB7*5</f>
        <v>10</v>
      </c>
      <c r="AE7" s="79"/>
      <c r="AF7" s="912"/>
      <c r="AG7" s="916"/>
      <c r="AH7" s="917"/>
      <c r="AI7" s="918"/>
      <c r="AJ7" s="80"/>
    </row>
    <row r="8" spans="2:47" ht="28.35" customHeight="1">
      <c r="B8" s="118"/>
      <c r="C8" s="1639"/>
      <c r="D8" s="334"/>
      <c r="E8" s="335"/>
      <c r="F8" s="189"/>
      <c r="G8" s="334"/>
      <c r="H8" s="336"/>
      <c r="I8" s="189"/>
      <c r="J8" s="381"/>
      <c r="K8" s="40"/>
      <c r="L8" s="384"/>
      <c r="M8" s="381"/>
      <c r="N8" s="40"/>
      <c r="O8" s="384"/>
      <c r="P8" s="334"/>
      <c r="Q8" s="846"/>
      <c r="R8" s="189"/>
      <c r="S8" s="385"/>
      <c r="T8" s="314"/>
      <c r="U8" s="315"/>
      <c r="V8" s="1641"/>
      <c r="W8" s="140"/>
      <c r="X8" s="64"/>
      <c r="Y8" s="68"/>
      <c r="Z8" s="66"/>
      <c r="AA8" s="78" t="s">
        <v>61</v>
      </c>
      <c r="AB8" s="79">
        <v>1.7</v>
      </c>
      <c r="AC8" s="79">
        <f>AB8*1</f>
        <v>1.7</v>
      </c>
      <c r="AD8" s="79" t="s">
        <v>59</v>
      </c>
      <c r="AE8" s="79"/>
      <c r="AF8" s="912"/>
      <c r="AG8" s="919"/>
      <c r="AH8" s="917"/>
      <c r="AI8" s="918"/>
      <c r="AJ8" s="80"/>
    </row>
    <row r="9" spans="2:47" ht="28.35" customHeight="1">
      <c r="B9" s="1642"/>
      <c r="C9" s="1639"/>
      <c r="D9" s="334"/>
      <c r="E9" s="335"/>
      <c r="F9" s="189"/>
      <c r="G9" s="381"/>
      <c r="H9" s="212"/>
      <c r="I9" s="384"/>
      <c r="J9" s="381"/>
      <c r="K9" s="41"/>
      <c r="L9" s="384"/>
      <c r="M9" s="381"/>
      <c r="N9" s="40"/>
      <c r="O9" s="384"/>
      <c r="P9" s="334"/>
      <c r="Q9" s="846"/>
      <c r="R9" s="189"/>
      <c r="S9" s="385"/>
      <c r="T9" s="535"/>
      <c r="U9" s="315"/>
      <c r="V9" s="1641"/>
      <c r="W9" s="139"/>
      <c r="X9" s="67"/>
      <c r="Y9" s="68"/>
      <c r="Z9" s="66"/>
      <c r="AA9" s="78" t="s">
        <v>64</v>
      </c>
      <c r="AB9" s="79">
        <v>2.5</v>
      </c>
      <c r="AC9" s="79"/>
      <c r="AD9" s="79">
        <f>AB9*5</f>
        <v>12.5</v>
      </c>
      <c r="AE9" s="79"/>
      <c r="AF9" s="912"/>
      <c r="AG9" s="919"/>
      <c r="AH9" s="917"/>
      <c r="AI9" s="918"/>
      <c r="AJ9" s="80"/>
    </row>
    <row r="10" spans="2:47" ht="28.35" customHeight="1">
      <c r="B10" s="1642"/>
      <c r="C10" s="1639"/>
      <c r="D10" s="334"/>
      <c r="E10" s="335"/>
      <c r="F10" s="189"/>
      <c r="G10" s="381"/>
      <c r="H10" s="383"/>
      <c r="I10" s="384"/>
      <c r="J10" s="334"/>
      <c r="K10" s="846"/>
      <c r="L10" s="189"/>
      <c r="M10" s="381"/>
      <c r="N10" s="41"/>
      <c r="O10" s="384"/>
      <c r="P10" s="334"/>
      <c r="Q10" s="846"/>
      <c r="R10" s="189"/>
      <c r="S10" s="381"/>
      <c r="T10" s="41"/>
      <c r="U10" s="384"/>
      <c r="V10" s="1641"/>
      <c r="W10" s="141"/>
      <c r="X10" s="64"/>
      <c r="Y10" s="69"/>
      <c r="Z10" s="70"/>
      <c r="AA10" s="78" t="s">
        <v>66</v>
      </c>
      <c r="AB10" s="79"/>
      <c r="AC10" s="78"/>
      <c r="AD10" s="78"/>
      <c r="AE10" s="78"/>
      <c r="AF10" s="912"/>
      <c r="AG10" s="919"/>
      <c r="AH10" s="917"/>
      <c r="AI10" s="918"/>
      <c r="AJ10" s="80"/>
    </row>
    <row r="11" spans="2:47" ht="28.35" customHeight="1">
      <c r="B11" s="119"/>
      <c r="C11" s="125"/>
      <c r="D11" s="334"/>
      <c r="E11" s="336"/>
      <c r="F11" s="189"/>
      <c r="G11" s="381"/>
      <c r="H11" s="383"/>
      <c r="I11" s="384"/>
      <c r="J11" s="334"/>
      <c r="K11" s="846"/>
      <c r="L11" s="189"/>
      <c r="M11" s="334"/>
      <c r="N11" s="846"/>
      <c r="O11" s="189"/>
      <c r="P11" s="334"/>
      <c r="Q11" s="846"/>
      <c r="R11" s="189"/>
      <c r="S11" s="381"/>
      <c r="T11" s="41"/>
      <c r="U11" s="384"/>
      <c r="V11" s="1641"/>
      <c r="W11" s="139"/>
      <c r="X11" s="67"/>
      <c r="Y11" s="71"/>
      <c r="Z11" s="66"/>
      <c r="AA11" s="78"/>
      <c r="AB11" s="79"/>
      <c r="AC11" s="78">
        <f>SUM(AC6:AC10)</f>
        <v>27.7</v>
      </c>
      <c r="AD11" s="78">
        <f>SUM(AD6:AD10)</f>
        <v>22.5</v>
      </c>
      <c r="AE11" s="78"/>
      <c r="AF11" s="912"/>
      <c r="AG11" s="913"/>
      <c r="AH11" s="914"/>
      <c r="AI11" s="915"/>
      <c r="AJ11" s="80"/>
    </row>
    <row r="12" spans="2:47" ht="28.35" customHeight="1" thickBot="1">
      <c r="B12" s="121"/>
      <c r="C12" s="83"/>
      <c r="D12" s="334"/>
      <c r="E12" s="336"/>
      <c r="F12" s="189"/>
      <c r="G12" s="536"/>
      <c r="H12" s="537"/>
      <c r="I12" s="538"/>
      <c r="J12" s="334"/>
      <c r="K12" s="846"/>
      <c r="L12" s="189"/>
      <c r="M12" s="334"/>
      <c r="N12" s="846"/>
      <c r="O12" s="189"/>
      <c r="P12" s="334"/>
      <c r="Q12" s="846"/>
      <c r="R12" s="189"/>
      <c r="S12" s="215"/>
      <c r="T12" s="216"/>
      <c r="U12" s="214"/>
      <c r="V12" s="1641"/>
      <c r="W12" s="140"/>
      <c r="X12" s="64"/>
      <c r="Y12" s="74"/>
      <c r="Z12" s="70"/>
      <c r="AA12" s="78"/>
      <c r="AB12" s="79"/>
      <c r="AC12" s="88" t="e">
        <f>AC11*4/#REF!</f>
        <v>#REF!</v>
      </c>
      <c r="AD12" s="88" t="e">
        <f>AD11*9/#REF!</f>
        <v>#REF!</v>
      </c>
      <c r="AE12" s="88"/>
      <c r="AF12" s="920" t="s">
        <v>401</v>
      </c>
      <c r="AG12" s="913">
        <f>SUM(AG6:AG11)</f>
        <v>0</v>
      </c>
      <c r="AH12" s="914">
        <f>SUM(AH6:AH11)</f>
        <v>0</v>
      </c>
      <c r="AI12" s="915">
        <f>SUM(AI6:AI11)</f>
        <v>0</v>
      </c>
      <c r="AJ12" s="80"/>
    </row>
    <row r="13" spans="2:47" s="169" customFormat="1" ht="52.35" customHeight="1">
      <c r="B13" s="235"/>
      <c r="C13" s="1655"/>
      <c r="D13" s="531"/>
      <c r="E13" s="532"/>
      <c r="F13" s="539"/>
      <c r="G13" s="531"/>
      <c r="H13" s="532"/>
      <c r="I13" s="539"/>
      <c r="J13" s="531"/>
      <c r="K13" s="845"/>
      <c r="L13" s="539"/>
      <c r="M13" s="531"/>
      <c r="N13" s="845"/>
      <c r="O13" s="539"/>
      <c r="P13" s="531"/>
      <c r="Q13" s="845"/>
      <c r="R13" s="539"/>
      <c r="S13" s="531"/>
      <c r="T13" s="845"/>
      <c r="U13" s="539"/>
      <c r="V13" s="1645"/>
      <c r="W13" s="164"/>
      <c r="X13" s="165"/>
      <c r="Y13" s="161"/>
      <c r="Z13" s="162"/>
      <c r="AA13" s="78"/>
      <c r="AB13" s="79"/>
      <c r="AC13" s="78" t="s">
        <v>48</v>
      </c>
      <c r="AD13" s="78" t="s">
        <v>49</v>
      </c>
      <c r="AE13" s="78"/>
      <c r="AF13" s="912"/>
      <c r="AG13" s="921"/>
      <c r="AH13" s="922"/>
      <c r="AI13" s="923"/>
      <c r="AJ13" s="80"/>
      <c r="AK13" s="328"/>
      <c r="AL13" s="326"/>
      <c r="AM13" s="326"/>
      <c r="AN13" s="326"/>
      <c r="AO13" s="326"/>
      <c r="AP13" s="326"/>
      <c r="AQ13" s="326"/>
      <c r="AR13" s="326"/>
      <c r="AS13" s="326"/>
      <c r="AT13" s="326"/>
      <c r="AU13" s="326"/>
    </row>
    <row r="14" spans="2:47" ht="28.35" customHeight="1">
      <c r="B14" s="118"/>
      <c r="C14" s="1639"/>
      <c r="D14" s="334"/>
      <c r="E14" s="335"/>
      <c r="F14" s="189"/>
      <c r="G14" s="381"/>
      <c r="H14" s="382"/>
      <c r="I14" s="384"/>
      <c r="J14" s="381"/>
      <c r="K14" s="40"/>
      <c r="L14" s="384"/>
      <c r="M14" s="334"/>
      <c r="N14" s="855"/>
      <c r="O14" s="189"/>
      <c r="P14" s="334"/>
      <c r="Q14" s="855"/>
      <c r="R14" s="189"/>
      <c r="S14" s="411"/>
      <c r="T14" s="858"/>
      <c r="U14" s="416"/>
      <c r="V14" s="1646"/>
      <c r="W14" s="140"/>
      <c r="X14" s="64"/>
      <c r="Y14" s="65"/>
      <c r="Z14" s="72"/>
      <c r="AA14" s="84" t="s">
        <v>55</v>
      </c>
      <c r="AB14" s="79">
        <v>6.2</v>
      </c>
      <c r="AC14" s="79">
        <f>AB14*2</f>
        <v>12.4</v>
      </c>
      <c r="AD14" s="79"/>
      <c r="AE14" s="79"/>
      <c r="AF14" s="912"/>
      <c r="AG14" s="913" t="s">
        <v>398</v>
      </c>
      <c r="AH14" s="914" t="s">
        <v>399</v>
      </c>
      <c r="AI14" s="915" t="s">
        <v>400</v>
      </c>
      <c r="AJ14" s="172"/>
      <c r="AK14" s="329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</row>
    <row r="15" spans="2:47" ht="28.35" customHeight="1">
      <c r="B15" s="118"/>
      <c r="C15" s="1639"/>
      <c r="D15" s="334"/>
      <c r="E15" s="335"/>
      <c r="F15" s="189"/>
      <c r="G15" s="381"/>
      <c r="H15" s="382"/>
      <c r="I15" s="384"/>
      <c r="J15" s="334"/>
      <c r="K15" s="40"/>
      <c r="L15" s="384"/>
      <c r="M15" s="334"/>
      <c r="N15" s="855"/>
      <c r="O15" s="189"/>
      <c r="P15" s="334"/>
      <c r="Q15" s="855"/>
      <c r="R15" s="189"/>
      <c r="S15" s="411"/>
      <c r="T15" s="858"/>
      <c r="U15" s="416"/>
      <c r="V15" s="1646"/>
      <c r="W15" s="139"/>
      <c r="X15" s="67"/>
      <c r="Y15" s="68"/>
      <c r="Z15" s="72"/>
      <c r="AA15" s="85" t="s">
        <v>58</v>
      </c>
      <c r="AB15" s="79">
        <v>2.1</v>
      </c>
      <c r="AC15" s="86">
        <f>AB15*7</f>
        <v>14.700000000000001</v>
      </c>
      <c r="AD15" s="79">
        <f>AB15*5</f>
        <v>10.5</v>
      </c>
      <c r="AE15" s="79"/>
      <c r="AF15" s="912"/>
      <c r="AG15" s="913"/>
      <c r="AH15" s="914"/>
      <c r="AI15" s="915"/>
      <c r="AJ15" s="80"/>
      <c r="AK15" s="328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</row>
    <row r="16" spans="2:47" ht="28.35" customHeight="1">
      <c r="B16" s="118"/>
      <c r="C16" s="1639"/>
      <c r="D16" s="414"/>
      <c r="E16" s="336"/>
      <c r="F16" s="189"/>
      <c r="G16" s="381"/>
      <c r="H16" s="382"/>
      <c r="I16" s="384"/>
      <c r="J16" s="381"/>
      <c r="K16" s="41"/>
      <c r="L16" s="384"/>
      <c r="M16" s="334"/>
      <c r="N16" s="855"/>
      <c r="O16" s="189"/>
      <c r="P16" s="334"/>
      <c r="Q16" s="846"/>
      <c r="R16" s="189"/>
      <c r="S16" s="540"/>
      <c r="T16" s="858"/>
      <c r="U16" s="416"/>
      <c r="V16" s="1646"/>
      <c r="W16" s="140"/>
      <c r="X16" s="64"/>
      <c r="Y16" s="68"/>
      <c r="Z16" s="66"/>
      <c r="AA16" s="78" t="s">
        <v>61</v>
      </c>
      <c r="AB16" s="79">
        <v>1.8</v>
      </c>
      <c r="AC16" s="79">
        <f>AB16*1</f>
        <v>1.8</v>
      </c>
      <c r="AD16" s="79" t="s">
        <v>59</v>
      </c>
      <c r="AE16" s="79"/>
      <c r="AF16" s="912"/>
      <c r="AG16" s="919"/>
      <c r="AH16" s="917"/>
      <c r="AI16" s="918"/>
      <c r="AJ16" s="80"/>
      <c r="AK16" s="328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</row>
    <row r="17" spans="2:47" ht="28.35" customHeight="1">
      <c r="B17" s="1642"/>
      <c r="C17" s="1639"/>
      <c r="D17" s="414"/>
      <c r="E17" s="336"/>
      <c r="F17" s="189"/>
      <c r="G17" s="381"/>
      <c r="H17" s="383"/>
      <c r="I17" s="384"/>
      <c r="J17" s="381"/>
      <c r="K17" s="41"/>
      <c r="L17" s="384"/>
      <c r="M17" s="334"/>
      <c r="N17" s="855"/>
      <c r="O17" s="189"/>
      <c r="P17" s="334"/>
      <c r="Q17" s="846"/>
      <c r="R17" s="189"/>
      <c r="S17" s="381"/>
      <c r="T17" s="40"/>
      <c r="U17" s="384"/>
      <c r="V17" s="1646"/>
      <c r="W17" s="139"/>
      <c r="X17" s="67"/>
      <c r="Y17" s="68"/>
      <c r="Z17" s="72"/>
      <c r="AA17" s="78" t="s">
        <v>64</v>
      </c>
      <c r="AB17" s="79">
        <v>2.5</v>
      </c>
      <c r="AC17" s="79"/>
      <c r="AD17" s="79">
        <f>AB17*5</f>
        <v>12.5</v>
      </c>
      <c r="AE17" s="79"/>
      <c r="AF17" s="912"/>
      <c r="AG17" s="919"/>
      <c r="AH17" s="917"/>
      <c r="AI17" s="918"/>
      <c r="AJ17" s="80"/>
      <c r="AK17" s="328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</row>
    <row r="18" spans="2:47" ht="28.35" customHeight="1">
      <c r="B18" s="1642"/>
      <c r="C18" s="1639"/>
      <c r="D18" s="414"/>
      <c r="E18" s="336"/>
      <c r="F18" s="189"/>
      <c r="G18" s="334"/>
      <c r="H18" s="336"/>
      <c r="I18" s="189"/>
      <c r="J18" s="381"/>
      <c r="K18" s="41"/>
      <c r="L18" s="384"/>
      <c r="M18" s="334"/>
      <c r="N18" s="846"/>
      <c r="O18" s="189"/>
      <c r="P18" s="334"/>
      <c r="Q18" s="846"/>
      <c r="R18" s="189"/>
      <c r="S18" s="381"/>
      <c r="T18" s="41"/>
      <c r="U18" s="384"/>
      <c r="V18" s="1646"/>
      <c r="W18" s="141"/>
      <c r="X18" s="64"/>
      <c r="Y18" s="69"/>
      <c r="Z18" s="73"/>
      <c r="AA18" s="78" t="s">
        <v>66</v>
      </c>
      <c r="AB18" s="79">
        <v>1</v>
      </c>
      <c r="AC18" s="78"/>
      <c r="AD18" s="78"/>
      <c r="AE18" s="78"/>
      <c r="AF18" s="912"/>
      <c r="AG18" s="916"/>
      <c r="AH18" s="917"/>
      <c r="AI18" s="918"/>
      <c r="AJ18" s="80"/>
      <c r="AK18" s="328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</row>
    <row r="19" spans="2:47" ht="28.35" customHeight="1">
      <c r="B19" s="119"/>
      <c r="C19" s="125"/>
      <c r="D19" s="414"/>
      <c r="E19" s="336"/>
      <c r="F19" s="189"/>
      <c r="G19" s="334"/>
      <c r="H19" s="336"/>
      <c r="I19" s="189"/>
      <c r="J19" s="334"/>
      <c r="K19" s="846"/>
      <c r="L19" s="189"/>
      <c r="M19" s="334"/>
      <c r="N19" s="846"/>
      <c r="O19" s="189"/>
      <c r="P19" s="334"/>
      <c r="Q19" s="846"/>
      <c r="R19" s="189"/>
      <c r="S19" s="381"/>
      <c r="T19" s="41"/>
      <c r="U19" s="384"/>
      <c r="V19" s="1646"/>
      <c r="W19" s="139"/>
      <c r="X19" s="67"/>
      <c r="Y19" s="71"/>
      <c r="Z19" s="72"/>
      <c r="AA19" s="78"/>
      <c r="AB19" s="79"/>
      <c r="AC19" s="78">
        <f>SUM(AC14:AC18)</f>
        <v>28.900000000000002</v>
      </c>
      <c r="AD19" s="78">
        <f>SUM(AD14:AD18)</f>
        <v>23</v>
      </c>
      <c r="AE19" s="78"/>
      <c r="AF19" s="912"/>
      <c r="AG19" s="919"/>
      <c r="AH19" s="917"/>
      <c r="AI19" s="918"/>
      <c r="AJ19" s="80"/>
      <c r="AK19" s="328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</row>
    <row r="20" spans="2:47" ht="28.35" customHeight="1" thickBot="1">
      <c r="B20" s="124"/>
      <c r="C20" s="137"/>
      <c r="D20" s="541"/>
      <c r="E20" s="338"/>
      <c r="F20" s="339"/>
      <c r="G20" s="511"/>
      <c r="H20" s="338"/>
      <c r="I20" s="339"/>
      <c r="J20" s="511"/>
      <c r="K20" s="847"/>
      <c r="L20" s="339"/>
      <c r="M20" s="511"/>
      <c r="N20" s="847"/>
      <c r="O20" s="339"/>
      <c r="P20" s="511"/>
      <c r="Q20" s="847"/>
      <c r="R20" s="339"/>
      <c r="S20" s="215"/>
      <c r="T20" s="216"/>
      <c r="U20" s="214"/>
      <c r="V20" s="1647"/>
      <c r="W20" s="142"/>
      <c r="X20" s="75"/>
      <c r="Y20" s="163"/>
      <c r="Z20" s="236"/>
      <c r="AA20" s="78"/>
      <c r="AB20" s="79"/>
      <c r="AC20" s="88" t="e">
        <f>AC19*4/#REF!</f>
        <v>#REF!</v>
      </c>
      <c r="AD20" s="88" t="e">
        <f>AD19*9/#REF!</f>
        <v>#REF!</v>
      </c>
      <c r="AE20" s="88"/>
      <c r="AF20" s="920" t="s">
        <v>401</v>
      </c>
      <c r="AG20" s="919">
        <f>SUM(AG15:AG19)</f>
        <v>0</v>
      </c>
      <c r="AH20" s="917">
        <f>SUM(AH15:AH19)</f>
        <v>0</v>
      </c>
      <c r="AI20" s="918">
        <f>SUM(AI15:AI19)</f>
        <v>0</v>
      </c>
      <c r="AJ20" s="80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</row>
    <row r="21" spans="2:47" s="169" customFormat="1" ht="52.35" customHeight="1">
      <c r="B21" s="122"/>
      <c r="C21" s="1638"/>
      <c r="D21" s="542"/>
      <c r="E21" s="543"/>
      <c r="F21" s="544"/>
      <c r="G21" s="542"/>
      <c r="H21" s="543"/>
      <c r="I21" s="544"/>
      <c r="J21" s="542"/>
      <c r="K21" s="848"/>
      <c r="L21" s="544"/>
      <c r="M21" s="542"/>
      <c r="N21" s="848"/>
      <c r="O21" s="544"/>
      <c r="P21" s="542"/>
      <c r="Q21" s="845"/>
      <c r="R21" s="544"/>
      <c r="S21" s="542"/>
      <c r="T21" s="848"/>
      <c r="U21" s="544"/>
      <c r="V21" s="1652"/>
      <c r="W21" s="167"/>
      <c r="X21" s="168"/>
      <c r="Y21" s="68"/>
      <c r="Z21" s="162"/>
      <c r="AA21" s="170"/>
      <c r="AB21" s="171"/>
      <c r="AC21" s="170" t="s">
        <v>48</v>
      </c>
      <c r="AD21" s="170" t="s">
        <v>49</v>
      </c>
      <c r="AE21" s="170"/>
      <c r="AF21" s="912"/>
      <c r="AG21" s="921"/>
      <c r="AH21" s="922"/>
      <c r="AI21" s="923"/>
      <c r="AJ21" s="80"/>
      <c r="AK21" s="326"/>
      <c r="AL21" s="326"/>
      <c r="AM21" s="326"/>
      <c r="AN21" s="326"/>
      <c r="AO21" s="326"/>
      <c r="AP21" s="326"/>
      <c r="AQ21" s="326"/>
      <c r="AR21" s="326"/>
      <c r="AS21" s="326"/>
      <c r="AT21" s="326"/>
      <c r="AU21" s="326"/>
    </row>
    <row r="22" spans="2:47" s="22" customFormat="1" ht="27.75" customHeight="1">
      <c r="B22" s="122"/>
      <c r="C22" s="1639"/>
      <c r="D22" s="127"/>
      <c r="E22" s="184"/>
      <c r="F22" s="128"/>
      <c r="G22" s="334"/>
      <c r="H22" s="335"/>
      <c r="I22" s="189"/>
      <c r="J22" s="397"/>
      <c r="K22" s="398"/>
      <c r="L22" s="399"/>
      <c r="M22" s="401"/>
      <c r="N22" s="398"/>
      <c r="O22" s="399"/>
      <c r="P22" s="127"/>
      <c r="Q22" s="62"/>
      <c r="R22" s="128"/>
      <c r="S22" s="334"/>
      <c r="T22" s="62"/>
      <c r="U22" s="225"/>
      <c r="V22" s="1653"/>
      <c r="W22" s="140"/>
      <c r="X22" s="64"/>
      <c r="Y22" s="65"/>
      <c r="Z22" s="72"/>
      <c r="AA22" s="84" t="s">
        <v>55</v>
      </c>
      <c r="AB22" s="79">
        <v>6.2</v>
      </c>
      <c r="AC22" s="79">
        <f>AB22*2</f>
        <v>12.4</v>
      </c>
      <c r="AD22" s="79"/>
      <c r="AE22" s="79"/>
      <c r="AF22" s="912"/>
      <c r="AG22" s="913" t="s">
        <v>398</v>
      </c>
      <c r="AH22" s="914" t="s">
        <v>399</v>
      </c>
      <c r="AI22" s="915" t="s">
        <v>400</v>
      </c>
      <c r="AJ22" s="172"/>
      <c r="AK22" s="327"/>
      <c r="AL22" s="327"/>
      <c r="AM22" s="327"/>
      <c r="AN22" s="327"/>
      <c r="AO22" s="327"/>
      <c r="AP22" s="327"/>
      <c r="AQ22" s="327"/>
      <c r="AR22" s="327"/>
      <c r="AS22" s="327"/>
      <c r="AT22" s="327"/>
      <c r="AU22" s="327"/>
    </row>
    <row r="23" spans="2:47" s="22" customFormat="1" ht="28.35" customHeight="1">
      <c r="B23" s="122"/>
      <c r="C23" s="1639"/>
      <c r="D23" s="127"/>
      <c r="E23" s="185"/>
      <c r="F23" s="128"/>
      <c r="G23" s="334"/>
      <c r="H23" s="335"/>
      <c r="I23" s="189"/>
      <c r="J23" s="420"/>
      <c r="K23" s="398"/>
      <c r="L23" s="412"/>
      <c r="M23" s="148"/>
      <c r="N23" s="322"/>
      <c r="O23" s="147"/>
      <c r="P23" s="127"/>
      <c r="Q23" s="62"/>
      <c r="R23" s="128"/>
      <c r="S23" s="334"/>
      <c r="T23" s="62"/>
      <c r="U23" s="225"/>
      <c r="V23" s="1653"/>
      <c r="W23" s="139"/>
      <c r="X23" s="67"/>
      <c r="Y23" s="68"/>
      <c r="Z23" s="72"/>
      <c r="AA23" s="85" t="s">
        <v>58</v>
      </c>
      <c r="AB23" s="79">
        <v>2.2000000000000002</v>
      </c>
      <c r="AC23" s="86">
        <f>AB23*7</f>
        <v>15.400000000000002</v>
      </c>
      <c r="AD23" s="79">
        <f>AB23*5</f>
        <v>11</v>
      </c>
      <c r="AE23" s="79"/>
      <c r="AF23" s="912"/>
      <c r="AG23" s="913"/>
      <c r="AH23" s="914"/>
      <c r="AI23" s="915"/>
      <c r="AJ23" s="80"/>
      <c r="AK23" s="330"/>
      <c r="AL23" s="100"/>
      <c r="AM23" s="330"/>
      <c r="AN23" s="327"/>
      <c r="AO23" s="327"/>
      <c r="AP23" s="327"/>
      <c r="AQ23" s="327"/>
      <c r="AR23" s="327"/>
      <c r="AS23" s="327"/>
      <c r="AT23" s="327"/>
      <c r="AU23" s="327"/>
    </row>
    <row r="24" spans="2:47" s="22" customFormat="1" ht="28.35" customHeight="1">
      <c r="B24" s="122"/>
      <c r="C24" s="1639"/>
      <c r="D24" s="127"/>
      <c r="E24" s="185"/>
      <c r="F24" s="128"/>
      <c r="G24" s="334"/>
      <c r="H24" s="336"/>
      <c r="I24" s="189"/>
      <c r="J24" s="420"/>
      <c r="K24" s="849"/>
      <c r="L24" s="412"/>
      <c r="M24" s="409"/>
      <c r="N24" s="856"/>
      <c r="O24" s="400"/>
      <c r="P24" s="127"/>
      <c r="Q24" s="63"/>
      <c r="R24" s="128"/>
      <c r="S24" s="334"/>
      <c r="T24" s="63"/>
      <c r="U24" s="225"/>
      <c r="V24" s="1653"/>
      <c r="W24" s="140"/>
      <c r="X24" s="64"/>
      <c r="Y24" s="68"/>
      <c r="Z24" s="66"/>
      <c r="AA24" s="78" t="s">
        <v>61</v>
      </c>
      <c r="AB24" s="79">
        <v>1.6</v>
      </c>
      <c r="AC24" s="79">
        <f>AB24*1</f>
        <v>1.6</v>
      </c>
      <c r="AD24" s="79" t="s">
        <v>59</v>
      </c>
      <c r="AE24" s="79"/>
      <c r="AF24" s="912"/>
      <c r="AG24" s="919"/>
      <c r="AH24" s="917"/>
      <c r="AI24" s="918"/>
      <c r="AJ24" s="80"/>
      <c r="AK24" s="330"/>
      <c r="AL24" s="100"/>
      <c r="AM24" s="330"/>
      <c r="AN24" s="327"/>
      <c r="AO24" s="327"/>
      <c r="AP24" s="327"/>
      <c r="AQ24" s="327"/>
      <c r="AR24" s="327"/>
      <c r="AS24" s="327"/>
      <c r="AT24" s="327"/>
      <c r="AU24" s="327"/>
    </row>
    <row r="25" spans="2:47" s="22" customFormat="1" ht="28.35" customHeight="1">
      <c r="B25" s="1648"/>
      <c r="C25" s="1639"/>
      <c r="D25" s="127"/>
      <c r="E25" s="185"/>
      <c r="F25" s="128"/>
      <c r="G25" s="334"/>
      <c r="H25" s="336"/>
      <c r="I25" s="189"/>
      <c r="J25" s="381"/>
      <c r="K25" s="41"/>
      <c r="L25" s="384"/>
      <c r="M25" s="127"/>
      <c r="N25" s="413"/>
      <c r="O25" s="251"/>
      <c r="P25" s="127"/>
      <c r="Q25" s="63"/>
      <c r="R25" s="128"/>
      <c r="S25" s="334"/>
      <c r="T25" s="63"/>
      <c r="U25" s="225"/>
      <c r="V25" s="1653"/>
      <c r="W25" s="139"/>
      <c r="X25" s="67"/>
      <c r="Y25" s="68"/>
      <c r="Z25" s="72"/>
      <c r="AA25" s="78" t="s">
        <v>64</v>
      </c>
      <c r="AB25" s="79">
        <v>2.5</v>
      </c>
      <c r="AC25" s="79"/>
      <c r="AD25" s="79">
        <f>AB25*5</f>
        <v>12.5</v>
      </c>
      <c r="AE25" s="79"/>
      <c r="AF25" s="912"/>
      <c r="AG25" s="919"/>
      <c r="AH25" s="917"/>
      <c r="AI25" s="918"/>
      <c r="AJ25" s="80"/>
      <c r="AK25" s="330"/>
      <c r="AL25" s="331"/>
      <c r="AM25" s="330"/>
      <c r="AN25" s="327"/>
      <c r="AO25" s="327"/>
      <c r="AP25" s="327"/>
      <c r="AQ25" s="327"/>
      <c r="AR25" s="327"/>
      <c r="AS25" s="327"/>
      <c r="AT25" s="327"/>
      <c r="AU25" s="327"/>
    </row>
    <row r="26" spans="2:47" s="22" customFormat="1" ht="28.35" customHeight="1">
      <c r="B26" s="1648"/>
      <c r="C26" s="1639"/>
      <c r="D26" s="127"/>
      <c r="E26" s="185"/>
      <c r="F26" s="128"/>
      <c r="G26" s="337"/>
      <c r="H26" s="336"/>
      <c r="I26" s="189"/>
      <c r="J26" s="381"/>
      <c r="K26" s="41"/>
      <c r="L26" s="384"/>
      <c r="M26" s="421"/>
      <c r="N26" s="41"/>
      <c r="O26" s="227"/>
      <c r="P26" s="127"/>
      <c r="Q26" s="63"/>
      <c r="R26" s="128"/>
      <c r="S26" s="381"/>
      <c r="T26" s="63"/>
      <c r="U26" s="225"/>
      <c r="V26" s="1653"/>
      <c r="W26" s="141"/>
      <c r="X26" s="64"/>
      <c r="Y26" s="69"/>
      <c r="Z26" s="72"/>
      <c r="AA26" s="78" t="s">
        <v>66</v>
      </c>
      <c r="AB26" s="79"/>
      <c r="AC26" s="78"/>
      <c r="AD26" s="78"/>
      <c r="AE26" s="78"/>
      <c r="AF26" s="912"/>
      <c r="AG26" s="916"/>
      <c r="AH26" s="917"/>
      <c r="AI26" s="918"/>
      <c r="AJ26" s="80"/>
      <c r="AK26" s="330"/>
      <c r="AL26" s="331"/>
      <c r="AM26" s="330"/>
      <c r="AN26" s="327"/>
      <c r="AO26" s="327"/>
      <c r="AP26" s="327"/>
      <c r="AQ26" s="327"/>
      <c r="AR26" s="327"/>
      <c r="AS26" s="327"/>
      <c r="AT26" s="327"/>
      <c r="AU26" s="327"/>
    </row>
    <row r="27" spans="2:47" s="22" customFormat="1" ht="28.35" customHeight="1">
      <c r="B27" s="119"/>
      <c r="C27" s="125"/>
      <c r="D27" s="127"/>
      <c r="E27" s="185"/>
      <c r="F27" s="128"/>
      <c r="G27" s="252"/>
      <c r="H27" s="336"/>
      <c r="I27" s="189"/>
      <c r="J27" s="381"/>
      <c r="K27" s="41"/>
      <c r="L27" s="384"/>
      <c r="M27" s="316"/>
      <c r="N27" s="63"/>
      <c r="O27" s="128"/>
      <c r="P27" s="127"/>
      <c r="Q27" s="63"/>
      <c r="R27" s="128"/>
      <c r="S27" s="381"/>
      <c r="T27" s="41"/>
      <c r="U27" s="384"/>
      <c r="V27" s="1653"/>
      <c r="W27" s="139"/>
      <c r="X27" s="67"/>
      <c r="Y27" s="71"/>
      <c r="Z27" s="72"/>
      <c r="AA27" s="78"/>
      <c r="AB27" s="79"/>
      <c r="AC27" s="78">
        <f>SUM(AC22:AC26)</f>
        <v>29.400000000000006</v>
      </c>
      <c r="AD27" s="78">
        <f>SUM(AD22:AD26)</f>
        <v>23.5</v>
      </c>
      <c r="AE27" s="78"/>
      <c r="AF27" s="912"/>
      <c r="AG27" s="919"/>
      <c r="AH27" s="917"/>
      <c r="AI27" s="918"/>
      <c r="AJ27" s="80"/>
      <c r="AK27" s="158"/>
      <c r="AL27" s="331"/>
      <c r="AM27" s="330"/>
      <c r="AN27" s="327"/>
      <c r="AO27" s="327"/>
      <c r="AP27" s="327"/>
      <c r="AQ27" s="327"/>
      <c r="AR27" s="327"/>
      <c r="AS27" s="327"/>
      <c r="AT27" s="327"/>
      <c r="AU27" s="327"/>
    </row>
    <row r="28" spans="2:47" s="22" customFormat="1" ht="28.35" customHeight="1" thickBot="1">
      <c r="B28" s="123"/>
      <c r="C28" s="126"/>
      <c r="D28" s="132"/>
      <c r="E28" s="186"/>
      <c r="F28" s="133"/>
      <c r="G28" s="252"/>
      <c r="H28" s="338"/>
      <c r="I28" s="339"/>
      <c r="J28" s="381"/>
      <c r="K28" s="847"/>
      <c r="L28" s="339"/>
      <c r="M28" s="134"/>
      <c r="N28" s="238"/>
      <c r="O28" s="133"/>
      <c r="P28" s="134"/>
      <c r="Q28" s="238"/>
      <c r="R28" s="133"/>
      <c r="S28" s="148"/>
      <c r="T28" s="317"/>
      <c r="U28" s="147"/>
      <c r="V28" s="1654"/>
      <c r="W28" s="142"/>
      <c r="X28" s="75"/>
      <c r="Y28" s="163"/>
      <c r="Z28" s="166"/>
      <c r="AA28" s="78"/>
      <c r="AB28" s="79"/>
      <c r="AC28" s="88" t="e">
        <f>AC27*4/#REF!</f>
        <v>#REF!</v>
      </c>
      <c r="AD28" s="88" t="e">
        <f>AD27*9/#REF!</f>
        <v>#REF!</v>
      </c>
      <c r="AE28" s="88"/>
      <c r="AF28" s="920" t="s">
        <v>401</v>
      </c>
      <c r="AG28" s="919">
        <f>SUM(AG23:AG27)</f>
        <v>0</v>
      </c>
      <c r="AH28" s="917">
        <f>SUM(AH23:AH27)</f>
        <v>0</v>
      </c>
      <c r="AI28" s="918">
        <f>SUM(AI23:AI27)</f>
        <v>0</v>
      </c>
      <c r="AJ28" s="80"/>
      <c r="AK28" s="327"/>
      <c r="AL28" s="327"/>
      <c r="AM28" s="327"/>
      <c r="AN28" s="327"/>
      <c r="AO28" s="327"/>
      <c r="AP28" s="327"/>
      <c r="AQ28" s="327"/>
      <c r="AR28" s="327"/>
      <c r="AS28" s="327"/>
      <c r="AT28" s="327"/>
      <c r="AU28" s="327"/>
    </row>
    <row r="29" spans="2:47" s="169" customFormat="1" ht="52.35" customHeight="1">
      <c r="B29" s="120"/>
      <c r="C29" s="1639"/>
      <c r="D29" s="558"/>
      <c r="E29" s="559"/>
      <c r="F29" s="560"/>
      <c r="G29" s="558"/>
      <c r="H29" s="559"/>
      <c r="I29" s="560"/>
      <c r="J29" s="558"/>
      <c r="K29" s="850"/>
      <c r="L29" s="560"/>
      <c r="M29" s="558"/>
      <c r="N29" s="850"/>
      <c r="O29" s="560"/>
      <c r="P29" s="558"/>
      <c r="Q29" s="850"/>
      <c r="R29" s="560"/>
      <c r="S29" s="558"/>
      <c r="T29" s="850"/>
      <c r="U29" s="560"/>
      <c r="V29" s="1657"/>
      <c r="W29" s="561"/>
      <c r="X29" s="562"/>
      <c r="Y29" s="563"/>
      <c r="Z29" s="564"/>
      <c r="AA29" s="78"/>
      <c r="AB29" s="79"/>
      <c r="AC29" s="78" t="s">
        <v>48</v>
      </c>
      <c r="AD29" s="78" t="s">
        <v>49</v>
      </c>
      <c r="AE29" s="78"/>
      <c r="AF29" s="912"/>
      <c r="AG29" s="924"/>
      <c r="AH29" s="922"/>
      <c r="AI29" s="923"/>
      <c r="AJ29" s="80"/>
      <c r="AK29" s="326"/>
      <c r="AL29" s="326"/>
      <c r="AM29" s="326"/>
      <c r="AN29" s="326"/>
      <c r="AO29" s="326"/>
      <c r="AP29" s="326"/>
      <c r="AQ29" s="326"/>
      <c r="AR29" s="326"/>
      <c r="AS29" s="326"/>
      <c r="AT29" s="326"/>
      <c r="AU29" s="326"/>
    </row>
    <row r="30" spans="2:47" ht="28.35" customHeight="1">
      <c r="B30" s="118"/>
      <c r="C30" s="1639"/>
      <c r="D30" s="554"/>
      <c r="E30" s="555"/>
      <c r="F30" s="553"/>
      <c r="G30" s="554"/>
      <c r="H30" s="552"/>
      <c r="I30" s="553"/>
      <c r="J30" s="554"/>
      <c r="K30" s="552"/>
      <c r="L30" s="553"/>
      <c r="M30" s="554"/>
      <c r="N30" s="552"/>
      <c r="O30" s="553"/>
      <c r="P30" s="554"/>
      <c r="Q30" s="552"/>
      <c r="R30" s="553"/>
      <c r="S30" s="554"/>
      <c r="T30" s="552"/>
      <c r="U30" s="553"/>
      <c r="V30" s="1658"/>
      <c r="W30" s="565"/>
      <c r="X30" s="566"/>
      <c r="Y30" s="567"/>
      <c r="Z30" s="568"/>
      <c r="AA30" s="84" t="s">
        <v>55</v>
      </c>
      <c r="AB30" s="79">
        <v>6.2</v>
      </c>
      <c r="AC30" s="79">
        <f>AB30*2</f>
        <v>12.4</v>
      </c>
      <c r="AD30" s="79"/>
      <c r="AE30" s="79"/>
      <c r="AF30" s="912"/>
      <c r="AG30" s="913" t="s">
        <v>398</v>
      </c>
      <c r="AH30" s="914" t="s">
        <v>399</v>
      </c>
      <c r="AI30" s="915" t="s">
        <v>400</v>
      </c>
      <c r="AJ30" s="172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</row>
    <row r="31" spans="2:47" ht="28.35" customHeight="1">
      <c r="B31" s="118"/>
      <c r="C31" s="1639"/>
      <c r="D31" s="554"/>
      <c r="E31" s="555"/>
      <c r="F31" s="553"/>
      <c r="G31" s="554"/>
      <c r="H31" s="552"/>
      <c r="I31" s="553"/>
      <c r="J31" s="554"/>
      <c r="K31" s="557"/>
      <c r="L31" s="553"/>
      <c r="M31" s="554"/>
      <c r="N31" s="552"/>
      <c r="O31" s="553"/>
      <c r="P31" s="554"/>
      <c r="Q31" s="552"/>
      <c r="R31" s="553"/>
      <c r="S31" s="554"/>
      <c r="T31" s="552"/>
      <c r="U31" s="553"/>
      <c r="V31" s="1658"/>
      <c r="W31" s="569"/>
      <c r="X31" s="570"/>
      <c r="Y31" s="571"/>
      <c r="Z31" s="568"/>
      <c r="AA31" s="85" t="s">
        <v>58</v>
      </c>
      <c r="AB31" s="79">
        <v>2.1</v>
      </c>
      <c r="AC31" s="86">
        <f>AB31*7</f>
        <v>14.700000000000001</v>
      </c>
      <c r="AD31" s="79">
        <f>AB31*5</f>
        <v>10.5</v>
      </c>
      <c r="AE31" s="79"/>
      <c r="AF31" s="912"/>
      <c r="AG31" s="913"/>
      <c r="AH31" s="914"/>
      <c r="AI31" s="915"/>
      <c r="AJ31" s="80"/>
      <c r="AK31" s="203"/>
      <c r="AL31" s="203"/>
      <c r="AM31" s="203"/>
      <c r="AN31" s="203"/>
      <c r="AO31" s="203"/>
    </row>
    <row r="32" spans="2:47" ht="28.35" customHeight="1">
      <c r="B32" s="118"/>
      <c r="C32" s="1639"/>
      <c r="D32" s="572"/>
      <c r="E32" s="556"/>
      <c r="F32" s="553"/>
      <c r="G32" s="554"/>
      <c r="H32" s="557"/>
      <c r="I32" s="553"/>
      <c r="J32" s="554"/>
      <c r="K32" s="557"/>
      <c r="L32" s="553"/>
      <c r="M32" s="554"/>
      <c r="N32" s="552"/>
      <c r="O32" s="553"/>
      <c r="P32" s="554"/>
      <c r="Q32" s="557"/>
      <c r="R32" s="553"/>
      <c r="S32" s="554"/>
      <c r="T32" s="552"/>
      <c r="U32" s="553"/>
      <c r="V32" s="1658"/>
      <c r="W32" s="565"/>
      <c r="X32" s="566"/>
      <c r="Y32" s="571"/>
      <c r="Z32" s="568"/>
      <c r="AA32" s="78" t="s">
        <v>61</v>
      </c>
      <c r="AB32" s="79">
        <v>1.5</v>
      </c>
      <c r="AC32" s="79">
        <f>AB32*1</f>
        <v>1.5</v>
      </c>
      <c r="AD32" s="79" t="s">
        <v>59</v>
      </c>
      <c r="AE32" s="79"/>
      <c r="AF32" s="912"/>
      <c r="AG32" s="919"/>
      <c r="AH32" s="917"/>
      <c r="AI32" s="918"/>
      <c r="AJ32" s="80"/>
      <c r="AK32" s="203"/>
      <c r="AL32" s="203"/>
      <c r="AM32" s="203"/>
      <c r="AN32" s="203"/>
      <c r="AO32" s="203"/>
    </row>
    <row r="33" spans="1:41" ht="28.35" customHeight="1">
      <c r="B33" s="1642"/>
      <c r="C33" s="1639"/>
      <c r="D33" s="572"/>
      <c r="E33" s="556"/>
      <c r="F33" s="553"/>
      <c r="G33" s="554"/>
      <c r="H33" s="557"/>
      <c r="I33" s="553"/>
      <c r="J33" s="554"/>
      <c r="K33" s="557"/>
      <c r="L33" s="553"/>
      <c r="M33" s="554"/>
      <c r="N33" s="557"/>
      <c r="O33" s="553"/>
      <c r="P33" s="554"/>
      <c r="Q33" s="557"/>
      <c r="R33" s="553"/>
      <c r="S33" s="554"/>
      <c r="T33" s="552"/>
      <c r="U33" s="553"/>
      <c r="V33" s="1658"/>
      <c r="W33" s="569"/>
      <c r="X33" s="570"/>
      <c r="Y33" s="571"/>
      <c r="Z33" s="568"/>
      <c r="AA33" s="78" t="s">
        <v>64</v>
      </c>
      <c r="AB33" s="79">
        <v>2.5</v>
      </c>
      <c r="AC33" s="79"/>
      <c r="AD33" s="79">
        <f>AB33*5</f>
        <v>12.5</v>
      </c>
      <c r="AE33" s="79"/>
      <c r="AF33" s="912"/>
      <c r="AG33" s="919"/>
      <c r="AH33" s="917"/>
      <c r="AI33" s="918"/>
      <c r="AJ33" s="80"/>
      <c r="AK33" s="203"/>
      <c r="AL33" s="203"/>
      <c r="AM33" s="203"/>
      <c r="AN33" s="203"/>
      <c r="AO33" s="203"/>
    </row>
    <row r="34" spans="1:41" ht="28.35" customHeight="1">
      <c r="B34" s="1642"/>
      <c r="C34" s="1639"/>
      <c r="D34" s="572"/>
      <c r="E34" s="556"/>
      <c r="F34" s="553"/>
      <c r="G34" s="554"/>
      <c r="H34" s="557"/>
      <c r="I34" s="553"/>
      <c r="J34" s="554"/>
      <c r="K34" s="557"/>
      <c r="L34" s="553"/>
      <c r="M34" s="554"/>
      <c r="N34" s="557"/>
      <c r="O34" s="553"/>
      <c r="P34" s="554"/>
      <c r="Q34" s="557"/>
      <c r="R34" s="553"/>
      <c r="S34" s="554"/>
      <c r="T34" s="557"/>
      <c r="U34" s="553"/>
      <c r="V34" s="1658"/>
      <c r="W34" s="573"/>
      <c r="X34" s="566"/>
      <c r="Y34" s="574"/>
      <c r="Z34" s="568"/>
      <c r="AA34" s="78" t="s">
        <v>66</v>
      </c>
      <c r="AB34" s="79">
        <v>1</v>
      </c>
      <c r="AC34" s="78"/>
      <c r="AD34" s="78"/>
      <c r="AE34" s="78"/>
      <c r="AF34" s="912"/>
      <c r="AG34" s="916"/>
      <c r="AH34" s="917"/>
      <c r="AI34" s="918"/>
      <c r="AJ34" s="80"/>
      <c r="AK34" s="203"/>
      <c r="AL34" s="203"/>
      <c r="AM34" s="203"/>
      <c r="AN34" s="203"/>
      <c r="AO34" s="203"/>
    </row>
    <row r="35" spans="1:41" ht="28.35" customHeight="1">
      <c r="B35" s="119"/>
      <c r="C35" s="125"/>
      <c r="D35" s="572"/>
      <c r="E35" s="556"/>
      <c r="F35" s="553"/>
      <c r="G35" s="575"/>
      <c r="H35" s="557"/>
      <c r="I35" s="553"/>
      <c r="J35" s="554"/>
      <c r="K35" s="557"/>
      <c r="L35" s="553"/>
      <c r="M35" s="554"/>
      <c r="N35" s="557"/>
      <c r="O35" s="553"/>
      <c r="P35" s="554"/>
      <c r="Q35" s="557"/>
      <c r="R35" s="553"/>
      <c r="S35" s="554"/>
      <c r="T35" s="557"/>
      <c r="U35" s="553"/>
      <c r="V35" s="1658"/>
      <c r="W35" s="569"/>
      <c r="X35" s="570"/>
      <c r="Y35" s="576"/>
      <c r="Z35" s="568"/>
      <c r="AA35" s="78"/>
      <c r="AB35" s="79"/>
      <c r="AC35" s="78">
        <f>SUM(AC30:AC34)</f>
        <v>28.6</v>
      </c>
      <c r="AD35" s="78">
        <f>SUM(AD30:AD34)</f>
        <v>23</v>
      </c>
      <c r="AE35" s="78"/>
      <c r="AF35" s="912"/>
      <c r="AG35" s="919"/>
      <c r="AH35" s="917"/>
      <c r="AI35" s="918"/>
      <c r="AJ35" s="80"/>
      <c r="AK35" s="203"/>
      <c r="AL35" s="203"/>
      <c r="AM35" s="203"/>
      <c r="AN35" s="203"/>
      <c r="AO35" s="203"/>
    </row>
    <row r="36" spans="1:41" ht="28.35" customHeight="1" thickBot="1">
      <c r="B36" s="121"/>
      <c r="C36" s="83"/>
      <c r="D36" s="221"/>
      <c r="E36" s="224"/>
      <c r="F36" s="222"/>
      <c r="G36" s="554"/>
      <c r="H36" s="224"/>
      <c r="I36" s="222"/>
      <c r="J36" s="223"/>
      <c r="K36" s="851"/>
      <c r="L36" s="222"/>
      <c r="M36" s="223"/>
      <c r="N36" s="851"/>
      <c r="O36" s="222"/>
      <c r="P36" s="223"/>
      <c r="Q36" s="851"/>
      <c r="R36" s="222"/>
      <c r="S36" s="223"/>
      <c r="T36" s="851"/>
      <c r="U36" s="222"/>
      <c r="V36" s="1659"/>
      <c r="W36" s="577"/>
      <c r="X36" s="578"/>
      <c r="Y36" s="579"/>
      <c r="Z36" s="580"/>
      <c r="AA36" s="78"/>
      <c r="AB36" s="79"/>
      <c r="AC36" s="88" t="e">
        <f>AC35*4/#REF!</f>
        <v>#REF!</v>
      </c>
      <c r="AD36" s="88" t="e">
        <f>AD35*9/#REF!</f>
        <v>#REF!</v>
      </c>
      <c r="AE36" s="88"/>
      <c r="AF36" s="920" t="s">
        <v>401</v>
      </c>
      <c r="AG36" s="919">
        <f>SUM(AG31:AG35)</f>
        <v>0</v>
      </c>
      <c r="AH36" s="917">
        <f>SUM(AH31:AH35)</f>
        <v>0</v>
      </c>
      <c r="AI36" s="918">
        <f>SUM(AI31:AI35)</f>
        <v>0</v>
      </c>
      <c r="AJ36" s="80"/>
      <c r="AK36" s="203"/>
      <c r="AL36" s="203"/>
      <c r="AM36" s="203"/>
      <c r="AN36" s="203"/>
      <c r="AO36" s="203"/>
    </row>
    <row r="37" spans="1:41" s="169" customFormat="1" ht="52.35" customHeight="1">
      <c r="A37" s="22"/>
      <c r="B37" s="581">
        <v>12</v>
      </c>
      <c r="C37" s="1639"/>
      <c r="D37" s="769" t="str">
        <f>'12月菜單'!$M$5</f>
        <v>香Q米飯</v>
      </c>
      <c r="E37" s="842" t="s">
        <v>44</v>
      </c>
      <c r="F37" s="770"/>
      <c r="G37" s="769" t="str">
        <f>'12月菜單'!$M$6</f>
        <v>蔥爆雞丁</v>
      </c>
      <c r="H37" s="842" t="s">
        <v>70</v>
      </c>
      <c r="I37" s="770"/>
      <c r="J37" s="769" t="str">
        <f>'12月菜單'!M7</f>
        <v>肉燥銀芽</v>
      </c>
      <c r="K37" s="842" t="s">
        <v>14</v>
      </c>
      <c r="L37" s="770"/>
      <c r="M37" s="769" t="str">
        <f>'12月菜單'!M8</f>
        <v>客家小炒(豆)</v>
      </c>
      <c r="N37" s="842" t="s">
        <v>14</v>
      </c>
      <c r="O37" s="770"/>
      <c r="P37" s="769" t="str">
        <f>'12月菜單'!M9</f>
        <v>深色蔬菜</v>
      </c>
      <c r="Q37" s="842" t="s">
        <v>148</v>
      </c>
      <c r="R37" s="770"/>
      <c r="S37" s="769" t="str">
        <f>'12月菜單'!M10</f>
        <v>蘿蔔排骨湯</v>
      </c>
      <c r="T37" s="842" t="s">
        <v>14</v>
      </c>
      <c r="U37" s="545"/>
      <c r="V37" s="1640"/>
      <c r="W37" s="682" t="s">
        <v>4</v>
      </c>
      <c r="X37" s="683"/>
      <c r="Y37" s="706" t="s">
        <v>47</v>
      </c>
      <c r="Z37" s="715">
        <f>AG45</f>
        <v>6</v>
      </c>
      <c r="AA37" s="837"/>
      <c r="AB37" s="692"/>
      <c r="AC37" s="837" t="s">
        <v>48</v>
      </c>
      <c r="AD37" s="837" t="s">
        <v>49</v>
      </c>
      <c r="AE37" s="837"/>
      <c r="AF37" s="912"/>
      <c r="AG37" s="925"/>
      <c r="AH37" s="926"/>
      <c r="AI37" s="927"/>
      <c r="AJ37" s="80"/>
      <c r="AK37" s="326"/>
      <c r="AL37" s="326"/>
      <c r="AM37" s="326"/>
      <c r="AN37" s="326"/>
      <c r="AO37" s="326"/>
    </row>
    <row r="38" spans="1:41" ht="28.35" customHeight="1">
      <c r="A38" s="22"/>
      <c r="B38" s="582" t="s">
        <v>5</v>
      </c>
      <c r="C38" s="1639"/>
      <c r="D38" s="602" t="s">
        <v>153</v>
      </c>
      <c r="E38" s="603"/>
      <c r="F38" s="612">
        <v>120</v>
      </c>
      <c r="G38" s="611" t="s">
        <v>402</v>
      </c>
      <c r="H38" s="672"/>
      <c r="I38" s="612">
        <v>50</v>
      </c>
      <c r="J38" s="609" t="s">
        <v>321</v>
      </c>
      <c r="K38" s="40"/>
      <c r="L38" s="610">
        <v>60</v>
      </c>
      <c r="M38" s="661" t="s">
        <v>337</v>
      </c>
      <c r="N38" s="320" t="s">
        <v>248</v>
      </c>
      <c r="O38" s="606">
        <v>25</v>
      </c>
      <c r="P38" s="611" t="str">
        <f>P37</f>
        <v>深色蔬菜</v>
      </c>
      <c r="Q38" s="62"/>
      <c r="R38" s="612">
        <v>100</v>
      </c>
      <c r="S38" s="609" t="s">
        <v>317</v>
      </c>
      <c r="T38" s="40"/>
      <c r="U38" s="610">
        <v>50</v>
      </c>
      <c r="V38" s="1641"/>
      <c r="W38" s="686">
        <f>SUM(Z37*15)+(Z39*5)+(Z41*15)</f>
        <v>102</v>
      </c>
      <c r="X38" s="687" t="s">
        <v>53</v>
      </c>
      <c r="Y38" s="707" t="s">
        <v>54</v>
      </c>
      <c r="Z38" s="981">
        <f>AH45</f>
        <v>2.8650000000000002</v>
      </c>
      <c r="AA38" s="838" t="s">
        <v>55</v>
      </c>
      <c r="AB38" s="692">
        <v>6</v>
      </c>
      <c r="AC38" s="692">
        <f>AB38*2</f>
        <v>12</v>
      </c>
      <c r="AD38" s="692"/>
      <c r="AE38" s="692"/>
      <c r="AF38" s="912"/>
      <c r="AG38" s="913" t="s">
        <v>398</v>
      </c>
      <c r="AH38" s="914" t="s">
        <v>399</v>
      </c>
      <c r="AI38" s="915" t="s">
        <v>400</v>
      </c>
      <c r="AJ38" s="172"/>
      <c r="AK38" s="203"/>
      <c r="AL38" s="203"/>
      <c r="AM38" s="203"/>
      <c r="AN38" s="203"/>
      <c r="AO38" s="203"/>
    </row>
    <row r="39" spans="1:41" ht="28.35" customHeight="1">
      <c r="A39" s="22"/>
      <c r="B39" s="582">
        <v>1</v>
      </c>
      <c r="C39" s="1639"/>
      <c r="D39" s="602"/>
      <c r="E39" s="603"/>
      <c r="F39" s="612"/>
      <c r="G39" s="611" t="s">
        <v>18</v>
      </c>
      <c r="H39" s="672"/>
      <c r="I39" s="612"/>
      <c r="J39" s="611" t="s">
        <v>56</v>
      </c>
      <c r="K39" s="41"/>
      <c r="L39" s="610">
        <v>10</v>
      </c>
      <c r="M39" s="661" t="s">
        <v>154</v>
      </c>
      <c r="N39" s="320"/>
      <c r="O39" s="606">
        <v>10</v>
      </c>
      <c r="P39" s="611" t="s">
        <v>138</v>
      </c>
      <c r="Q39" s="62"/>
      <c r="R39" s="612"/>
      <c r="S39" s="609" t="s">
        <v>403</v>
      </c>
      <c r="T39" s="40"/>
      <c r="U39" s="610">
        <v>3</v>
      </c>
      <c r="V39" s="1641"/>
      <c r="W39" s="690" t="s">
        <v>6</v>
      </c>
      <c r="X39" s="691"/>
      <c r="Y39" s="709" t="s">
        <v>57</v>
      </c>
      <c r="Z39" s="716">
        <f>AI45</f>
        <v>2.4</v>
      </c>
      <c r="AA39" s="839" t="s">
        <v>58</v>
      </c>
      <c r="AB39" s="692">
        <v>2.2000000000000002</v>
      </c>
      <c r="AC39" s="840">
        <f>AB39*7</f>
        <v>15.400000000000002</v>
      </c>
      <c r="AD39" s="692">
        <f>AB39*5</f>
        <v>11</v>
      </c>
      <c r="AE39" s="692"/>
      <c r="AF39" s="912"/>
      <c r="AG39" s="913">
        <v>6</v>
      </c>
      <c r="AH39" s="914">
        <v>1.66</v>
      </c>
      <c r="AI39" s="915"/>
      <c r="AJ39" s="80"/>
      <c r="AK39" s="203"/>
      <c r="AL39" s="203"/>
      <c r="AM39" s="203"/>
      <c r="AN39" s="203"/>
      <c r="AO39" s="203"/>
    </row>
    <row r="40" spans="1:41" ht="28.35" customHeight="1">
      <c r="A40" s="22"/>
      <c r="B40" s="582" t="s">
        <v>7</v>
      </c>
      <c r="C40" s="1639"/>
      <c r="D40" s="602"/>
      <c r="E40" s="603"/>
      <c r="F40" s="612"/>
      <c r="G40" s="611" t="s">
        <v>196</v>
      </c>
      <c r="H40" s="617"/>
      <c r="I40" s="612"/>
      <c r="J40" s="609" t="s">
        <v>197</v>
      </c>
      <c r="K40" s="41"/>
      <c r="L40" s="610">
        <v>8</v>
      </c>
      <c r="M40" s="661" t="s">
        <v>56</v>
      </c>
      <c r="N40" s="254"/>
      <c r="O40" s="606">
        <v>20</v>
      </c>
      <c r="P40" s="611"/>
      <c r="Q40" s="63"/>
      <c r="R40" s="612"/>
      <c r="S40" s="609" t="s">
        <v>198</v>
      </c>
      <c r="T40" s="40"/>
      <c r="U40" s="610"/>
      <c r="V40" s="1641"/>
      <c r="W40" s="686">
        <f>SUM(Z38*5)+(Z40*5)</f>
        <v>24.325000000000003</v>
      </c>
      <c r="X40" s="687" t="s">
        <v>53</v>
      </c>
      <c r="Y40" s="709" t="s">
        <v>60</v>
      </c>
      <c r="Z40" s="717">
        <v>2</v>
      </c>
      <c r="AA40" s="837" t="s">
        <v>61</v>
      </c>
      <c r="AB40" s="692">
        <v>1.7</v>
      </c>
      <c r="AC40" s="692">
        <f>AB40*1</f>
        <v>1.7</v>
      </c>
      <c r="AD40" s="692" t="s">
        <v>59</v>
      </c>
      <c r="AE40" s="692"/>
      <c r="AF40" s="912"/>
      <c r="AG40" s="916"/>
      <c r="AH40" s="917">
        <v>0.22</v>
      </c>
      <c r="AI40" s="918">
        <v>0.7</v>
      </c>
      <c r="AJ40" s="80"/>
      <c r="AK40" s="203"/>
      <c r="AL40" s="203"/>
      <c r="AM40" s="203"/>
      <c r="AN40" s="203"/>
      <c r="AO40" s="203"/>
    </row>
    <row r="41" spans="1:41" ht="28.35" customHeight="1">
      <c r="A41" s="22"/>
      <c r="B41" s="1660" t="s">
        <v>92</v>
      </c>
      <c r="C41" s="1639"/>
      <c r="D41" s="602"/>
      <c r="E41" s="603"/>
      <c r="F41" s="612"/>
      <c r="G41" s="611" t="s">
        <v>94</v>
      </c>
      <c r="H41" s="617"/>
      <c r="I41" s="612"/>
      <c r="J41" s="609" t="s">
        <v>18</v>
      </c>
      <c r="K41" s="41"/>
      <c r="L41" s="610"/>
      <c r="M41" s="611" t="s">
        <v>18</v>
      </c>
      <c r="N41" s="63"/>
      <c r="O41" s="612"/>
      <c r="P41" s="611"/>
      <c r="Q41" s="396"/>
      <c r="R41" s="612"/>
      <c r="S41" s="676"/>
      <c r="T41" s="390"/>
      <c r="U41" s="608"/>
      <c r="V41" s="1641"/>
      <c r="W41" s="690" t="s">
        <v>8</v>
      </c>
      <c r="X41" s="691"/>
      <c r="Y41" s="709" t="s">
        <v>63</v>
      </c>
      <c r="Z41" s="716">
        <v>0</v>
      </c>
      <c r="AA41" s="837" t="s">
        <v>64</v>
      </c>
      <c r="AB41" s="692">
        <v>2.5</v>
      </c>
      <c r="AC41" s="692"/>
      <c r="AD41" s="692">
        <f>AB41*5</f>
        <v>12.5</v>
      </c>
      <c r="AE41" s="692"/>
      <c r="AF41" s="912"/>
      <c r="AG41" s="919"/>
      <c r="AH41" s="917">
        <v>0.625</v>
      </c>
      <c r="AI41" s="918"/>
      <c r="AJ41" s="80"/>
      <c r="AK41" s="203"/>
      <c r="AL41" s="203"/>
      <c r="AM41" s="203"/>
      <c r="AN41" s="203"/>
      <c r="AO41" s="203"/>
    </row>
    <row r="42" spans="1:41" ht="28.35" customHeight="1">
      <c r="A42" s="22"/>
      <c r="B42" s="1660"/>
      <c r="C42" s="1639"/>
      <c r="D42" s="824"/>
      <c r="E42" s="617"/>
      <c r="F42" s="612"/>
      <c r="G42" s="609"/>
      <c r="H42" s="616"/>
      <c r="I42" s="610"/>
      <c r="J42" s="609"/>
      <c r="K42" s="41"/>
      <c r="L42" s="610"/>
      <c r="M42" s="611"/>
      <c r="N42" s="63"/>
      <c r="O42" s="612"/>
      <c r="P42" s="611"/>
      <c r="Q42" s="63"/>
      <c r="R42" s="612"/>
      <c r="S42" s="609"/>
      <c r="T42" s="41"/>
      <c r="U42" s="610"/>
      <c r="V42" s="1641"/>
      <c r="W42" s="693">
        <f>SUM(Z37*2)+(Z38*7)</f>
        <v>32.055</v>
      </c>
      <c r="X42" s="687" t="s">
        <v>53</v>
      </c>
      <c r="Y42" s="710" t="s">
        <v>65</v>
      </c>
      <c r="Z42" s="716">
        <v>0</v>
      </c>
      <c r="AA42" s="837" t="s">
        <v>66</v>
      </c>
      <c r="AB42" s="692"/>
      <c r="AC42" s="837"/>
      <c r="AD42" s="837"/>
      <c r="AE42" s="837"/>
      <c r="AF42" s="912"/>
      <c r="AG42" s="919"/>
      <c r="AH42" s="917">
        <v>0.28000000000000003</v>
      </c>
      <c r="AI42" s="918">
        <v>0.2</v>
      </c>
      <c r="AJ42" s="80"/>
      <c r="AK42" s="203"/>
      <c r="AL42" s="203"/>
      <c r="AM42" s="203"/>
      <c r="AN42" s="203"/>
      <c r="AO42" s="203"/>
    </row>
    <row r="43" spans="1:41" ht="28.35" customHeight="1">
      <c r="A43" s="22"/>
      <c r="B43" s="583" t="s">
        <v>67</v>
      </c>
      <c r="C43" s="125"/>
      <c r="D43" s="824"/>
      <c r="E43" s="617"/>
      <c r="F43" s="612"/>
      <c r="G43" s="611"/>
      <c r="H43" s="603"/>
      <c r="I43" s="612"/>
      <c r="J43" s="611"/>
      <c r="K43" s="63"/>
      <c r="L43" s="612"/>
      <c r="M43" s="611"/>
      <c r="N43" s="63"/>
      <c r="O43" s="612"/>
      <c r="P43" s="611"/>
      <c r="Q43" s="63"/>
      <c r="R43" s="612"/>
      <c r="S43" s="609"/>
      <c r="T43" s="41"/>
      <c r="U43" s="610"/>
      <c r="V43" s="1641"/>
      <c r="W43" s="690" t="s">
        <v>9</v>
      </c>
      <c r="X43" s="691"/>
      <c r="Y43" s="712"/>
      <c r="Z43" s="716"/>
      <c r="AA43" s="837"/>
      <c r="AB43" s="692"/>
      <c r="AC43" s="837">
        <f>SUM(AC38:AC42)</f>
        <v>29.1</v>
      </c>
      <c r="AD43" s="837">
        <f>SUM(AD38:AD42)</f>
        <v>23.5</v>
      </c>
      <c r="AE43" s="837"/>
      <c r="AF43" s="912"/>
      <c r="AG43" s="919"/>
      <c r="AH43" s="917"/>
      <c r="AI43" s="918">
        <v>1</v>
      </c>
      <c r="AJ43" s="80"/>
      <c r="AK43" s="203"/>
      <c r="AL43" s="203"/>
      <c r="AM43" s="203"/>
      <c r="AN43" s="203"/>
      <c r="AO43" s="203"/>
    </row>
    <row r="44" spans="1:41" ht="28.35" customHeight="1" thickBot="1">
      <c r="B44" s="124"/>
      <c r="C44" s="137"/>
      <c r="D44" s="132"/>
      <c r="E44" s="186"/>
      <c r="F44" s="133"/>
      <c r="G44" s="134"/>
      <c r="H44" s="186"/>
      <c r="I44" s="133"/>
      <c r="J44" s="134"/>
      <c r="K44" s="238"/>
      <c r="L44" s="133"/>
      <c r="M44" s="134"/>
      <c r="N44" s="238"/>
      <c r="O44" s="133"/>
      <c r="P44" s="134"/>
      <c r="Q44" s="238"/>
      <c r="R44" s="133"/>
      <c r="S44" s="134"/>
      <c r="T44" s="238"/>
      <c r="U44" s="133"/>
      <c r="V44" s="1649"/>
      <c r="W44" s="696">
        <f>SUM(W38+W42)*4+(W40*9)</f>
        <v>755.14499999999998</v>
      </c>
      <c r="X44" s="697" t="s">
        <v>68</v>
      </c>
      <c r="Y44" s="718"/>
      <c r="Z44" s="719"/>
      <c r="AA44" s="837"/>
      <c r="AB44" s="692"/>
      <c r="AC44" s="841" t="e">
        <f>AC43*4/#REF!</f>
        <v>#REF!</v>
      </c>
      <c r="AD44" s="841" t="e">
        <f>AD43*9/#REF!</f>
        <v>#REF!</v>
      </c>
      <c r="AE44" s="841"/>
      <c r="AF44" s="912"/>
      <c r="AG44" s="913"/>
      <c r="AH44" s="914">
        <v>0.08</v>
      </c>
      <c r="AI44" s="915">
        <v>0.5</v>
      </c>
      <c r="AJ44" s="80"/>
      <c r="AK44" s="203"/>
      <c r="AL44" s="203"/>
      <c r="AM44" s="203"/>
      <c r="AN44" s="203"/>
      <c r="AO44" s="203"/>
    </row>
    <row r="45" spans="1:41" ht="39" customHeight="1">
      <c r="B45" s="1650" t="s">
        <v>389</v>
      </c>
      <c r="C45" s="1651"/>
      <c r="D45" s="1651"/>
      <c r="E45" s="1651"/>
      <c r="F45" s="1651"/>
      <c r="G45" s="1651"/>
      <c r="H45" s="1651"/>
      <c r="I45" s="1651"/>
      <c r="J45" s="1651"/>
      <c r="K45" s="1651"/>
      <c r="L45" s="1651"/>
      <c r="M45" s="1651"/>
      <c r="N45" s="1651"/>
      <c r="O45" s="1651"/>
      <c r="P45" s="1651"/>
      <c r="Q45" s="1651"/>
      <c r="R45" s="1651"/>
      <c r="S45" s="1651"/>
      <c r="T45" s="1651"/>
      <c r="U45" s="1651"/>
      <c r="V45" s="1651"/>
      <c r="W45" s="1651"/>
      <c r="X45" s="1651"/>
      <c r="Y45" s="1651"/>
      <c r="Z45" s="89"/>
      <c r="AA45" s="78"/>
      <c r="AB45" s="79"/>
      <c r="AC45" s="78"/>
      <c r="AD45" s="78"/>
      <c r="AE45" s="78"/>
      <c r="AF45" s="920" t="s">
        <v>401</v>
      </c>
      <c r="AG45" s="913">
        <f>SUM(AG39:AG44)</f>
        <v>6</v>
      </c>
      <c r="AH45" s="914">
        <f>SUM(AH39:AH44)</f>
        <v>2.8650000000000002</v>
      </c>
      <c r="AI45" s="915">
        <f>SUM(AI39:AI44)</f>
        <v>2.4</v>
      </c>
      <c r="AJ45" s="80"/>
      <c r="AK45" s="203"/>
      <c r="AL45" s="203"/>
      <c r="AM45" s="203"/>
      <c r="AN45" s="203"/>
      <c r="AO45" s="203"/>
    </row>
    <row r="46" spans="1:41">
      <c r="B46" s="79"/>
      <c r="C46" s="80"/>
      <c r="D46" s="1656"/>
      <c r="E46" s="1656"/>
      <c r="F46" s="1656"/>
      <c r="G46" s="1656"/>
      <c r="H46" s="100"/>
      <c r="I46" s="78"/>
      <c r="J46" s="78"/>
      <c r="K46" s="330"/>
      <c r="L46" s="78"/>
      <c r="M46" s="80"/>
      <c r="N46" s="330"/>
      <c r="O46" s="78"/>
      <c r="P46" s="80"/>
      <c r="Q46" s="330"/>
      <c r="R46" s="78"/>
      <c r="S46" s="80"/>
      <c r="T46" s="330"/>
      <c r="U46" s="78"/>
      <c r="V46" s="90"/>
      <c r="W46" s="80"/>
      <c r="X46" s="91"/>
      <c r="Y46" s="79"/>
      <c r="Z46" s="80"/>
      <c r="AA46" s="78"/>
      <c r="AB46" s="79"/>
      <c r="AC46" s="78"/>
      <c r="AD46" s="78"/>
      <c r="AE46" s="78"/>
      <c r="AF46" s="80"/>
      <c r="AG46" s="80"/>
      <c r="AH46" s="80"/>
      <c r="AI46" s="80"/>
      <c r="AJ46" s="80"/>
      <c r="AK46" s="203"/>
      <c r="AL46" s="203"/>
      <c r="AM46" s="203"/>
      <c r="AN46" s="203"/>
      <c r="AO46" s="203"/>
    </row>
    <row r="47" spans="1:41">
      <c r="B47" s="77"/>
      <c r="C47" s="80"/>
      <c r="D47" s="80"/>
      <c r="E47" s="99"/>
      <c r="F47" s="80"/>
      <c r="G47" s="80"/>
      <c r="H47" s="99"/>
      <c r="I47" s="78"/>
      <c r="J47" s="158"/>
      <c r="K47" s="852"/>
      <c r="L47" s="78"/>
      <c r="M47" s="80"/>
      <c r="N47" s="857"/>
      <c r="O47" s="80"/>
      <c r="P47" s="80"/>
      <c r="Q47" s="857"/>
      <c r="R47" s="80"/>
      <c r="S47" s="80"/>
      <c r="T47" s="857"/>
      <c r="U47" s="80"/>
      <c r="V47" s="92"/>
      <c r="W47" s="80"/>
      <c r="X47" s="91"/>
      <c r="Y47" s="79"/>
      <c r="Z47" s="80"/>
      <c r="AA47" s="78"/>
      <c r="AB47" s="79"/>
      <c r="AC47" s="78"/>
      <c r="AD47" s="78"/>
      <c r="AE47" s="78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</row>
    <row r="48" spans="1:41">
      <c r="G48" s="203"/>
      <c r="H48" s="188"/>
      <c r="I48" s="203"/>
      <c r="J48" s="158"/>
      <c r="K48" s="853"/>
      <c r="L48" s="203"/>
      <c r="Y48" s="25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</row>
    <row r="49" spans="7:25" ht="54.75" customHeight="1">
      <c r="G49" s="217"/>
      <c r="H49" s="188"/>
      <c r="I49" s="203"/>
      <c r="J49" s="158"/>
      <c r="K49" s="853"/>
      <c r="L49" s="203"/>
      <c r="Y49" s="25"/>
    </row>
    <row r="50" spans="7:25">
      <c r="I50" s="203"/>
      <c r="J50" s="158"/>
      <c r="K50" s="853"/>
      <c r="L50" s="203"/>
      <c r="Y50" s="25"/>
    </row>
    <row r="51" spans="7:25">
      <c r="I51" s="203"/>
      <c r="J51" s="158"/>
      <c r="K51" s="853"/>
      <c r="L51" s="203"/>
      <c r="Y51" s="25"/>
    </row>
    <row r="52" spans="7:25">
      <c r="I52" s="203"/>
      <c r="J52" s="203"/>
      <c r="K52" s="853"/>
      <c r="L52" s="203"/>
      <c r="Y52" s="25"/>
    </row>
    <row r="53" spans="7:25">
      <c r="I53" s="203"/>
      <c r="J53" s="203"/>
      <c r="K53" s="853"/>
      <c r="L53" s="203"/>
    </row>
    <row r="54" spans="7:25">
      <c r="I54" s="203"/>
      <c r="J54" s="203"/>
      <c r="K54" s="853"/>
      <c r="L54" s="203"/>
    </row>
    <row r="55" spans="7:25">
      <c r="I55" s="203"/>
      <c r="J55" s="203"/>
      <c r="K55" s="853"/>
      <c r="L55" s="203"/>
    </row>
  </sheetData>
  <mergeCells count="21">
    <mergeCell ref="D46:G46"/>
    <mergeCell ref="C29:C34"/>
    <mergeCell ref="V29:V36"/>
    <mergeCell ref="B33:B34"/>
    <mergeCell ref="C37:C42"/>
    <mergeCell ref="B41:B42"/>
    <mergeCell ref="V13:V20"/>
    <mergeCell ref="B25:B26"/>
    <mergeCell ref="V37:V44"/>
    <mergeCell ref="B45:Y45"/>
    <mergeCell ref="V21:V28"/>
    <mergeCell ref="C13:C18"/>
    <mergeCell ref="B17:B18"/>
    <mergeCell ref="C21:C26"/>
    <mergeCell ref="V2:Z3"/>
    <mergeCell ref="B1:Y1"/>
    <mergeCell ref="B2:G2"/>
    <mergeCell ref="C5:C10"/>
    <mergeCell ref="V5:V12"/>
    <mergeCell ref="B9:B10"/>
    <mergeCell ref="W4:X4"/>
  </mergeCells>
  <phoneticPr fontId="19" type="noConversion"/>
  <printOptions horizontalCentered="1" verticalCentered="1"/>
  <pageMargins left="0.19685039370078741" right="0.15748031496062992" top="0.19685039370078741" bottom="0.15748031496062992" header="0.51181102362204722" footer="0.23622047244094491"/>
  <pageSetup paperSize="9" scale="3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AM52"/>
  <sheetViews>
    <sheetView view="pageBreakPreview" zoomScale="30" zoomScaleNormal="60" zoomScaleSheetLayoutView="30" workbookViewId="0">
      <selection activeCell="AY27" sqref="AY27"/>
    </sheetView>
  </sheetViews>
  <sheetFormatPr defaultRowHeight="27.75"/>
  <cols>
    <col min="1" max="1" width="1.875" style="204" customWidth="1"/>
    <col min="2" max="2" width="10.625" style="205" customWidth="1"/>
    <col min="3" max="3" width="0" style="204" hidden="1" customWidth="1"/>
    <col min="4" max="4" width="25.125" style="204" customWidth="1"/>
    <col min="5" max="5" width="6.5" style="854" customWidth="1"/>
    <col min="6" max="6" width="13.375" style="204" customWidth="1"/>
    <col min="7" max="7" width="34.5" style="204" customWidth="1"/>
    <col min="8" max="8" width="7.125" style="854" customWidth="1"/>
    <col min="9" max="9" width="13.125" style="204" customWidth="1"/>
    <col min="10" max="10" width="31.125" style="204" customWidth="1"/>
    <col min="11" max="11" width="6.125" style="187" customWidth="1"/>
    <col min="12" max="12" width="13.375" style="204" customWidth="1"/>
    <col min="13" max="13" width="34.875" style="204" customWidth="1"/>
    <col min="14" max="14" width="6.875" style="187" customWidth="1"/>
    <col min="15" max="15" width="12.5" style="204" customWidth="1"/>
    <col min="16" max="16" width="30.875" style="204" customWidth="1"/>
    <col min="17" max="17" width="7.125" style="208" customWidth="1"/>
    <col min="18" max="18" width="12.875" style="204" customWidth="1"/>
    <col min="19" max="19" width="35.625" style="204" customWidth="1"/>
    <col min="20" max="20" width="6" style="854" customWidth="1"/>
    <col min="21" max="21" width="11.125" style="204" customWidth="1"/>
    <col min="22" max="22" width="5.125" style="206" customWidth="1"/>
    <col min="23" max="23" width="11" style="23" customWidth="1"/>
    <col min="24" max="24" width="9.5" style="24" customWidth="1"/>
    <col min="25" max="25" width="15.875" style="26" customWidth="1"/>
    <col min="26" max="26" width="11.5" style="204" customWidth="1"/>
    <col min="27" max="27" width="6" style="203" hidden="1" customWidth="1"/>
    <col min="28" max="28" width="5.5" style="207" hidden="1" customWidth="1"/>
    <col min="29" max="29" width="7.875" style="203" hidden="1" customWidth="1"/>
    <col min="30" max="30" width="8" style="203" hidden="1" customWidth="1"/>
    <col min="31" max="31" width="7.875" style="203" hidden="1" customWidth="1"/>
    <col min="32" max="32" width="11.5" style="204" customWidth="1"/>
    <col min="33" max="36" width="0" style="204" hidden="1" customWidth="1"/>
    <col min="37" max="16384" width="9" style="204"/>
  </cols>
  <sheetData>
    <row r="1" spans="2:37" ht="43.5" customHeight="1">
      <c r="B1" s="1636" t="s">
        <v>342</v>
      </c>
      <c r="C1" s="1636"/>
      <c r="D1" s="1636"/>
      <c r="E1" s="1636"/>
      <c r="F1" s="1636"/>
      <c r="G1" s="1636"/>
      <c r="H1" s="1636"/>
      <c r="I1" s="1636"/>
      <c r="J1" s="1636"/>
      <c r="K1" s="1636"/>
      <c r="L1" s="1636"/>
      <c r="M1" s="1636"/>
      <c r="N1" s="1636"/>
      <c r="O1" s="1636"/>
      <c r="P1" s="1636"/>
      <c r="Q1" s="1636"/>
      <c r="R1" s="1636"/>
      <c r="S1" s="1636"/>
      <c r="T1" s="1636"/>
      <c r="U1" s="1636"/>
      <c r="V1" s="1636"/>
      <c r="W1" s="1636"/>
      <c r="X1" s="1636"/>
      <c r="Y1" s="1636"/>
      <c r="Z1" s="1636"/>
      <c r="AA1" s="93"/>
      <c r="AB1" s="94"/>
      <c r="AC1" s="93"/>
      <c r="AD1" s="93"/>
      <c r="AE1" s="93"/>
      <c r="AF1" s="76"/>
    </row>
    <row r="2" spans="2:37" s="203" customFormat="1" ht="13.5" customHeight="1">
      <c r="B2" s="1400"/>
      <c r="C2" s="1400"/>
      <c r="D2" s="1400"/>
      <c r="E2" s="1400"/>
      <c r="F2" s="1400"/>
      <c r="G2" s="1400"/>
      <c r="H2" s="843"/>
      <c r="I2" s="95"/>
      <c r="J2" s="95"/>
      <c r="K2" s="31"/>
      <c r="L2" s="96"/>
      <c r="M2" s="96"/>
      <c r="N2" s="96"/>
      <c r="O2" s="96"/>
      <c r="P2" s="96"/>
      <c r="Q2" s="31"/>
      <c r="R2" s="95"/>
      <c r="S2" s="95"/>
      <c r="T2" s="843"/>
      <c r="U2" s="95"/>
      <c r="V2" s="1635" t="s">
        <v>135</v>
      </c>
      <c r="W2" s="1635"/>
      <c r="X2" s="1635"/>
      <c r="Y2" s="1635"/>
      <c r="Z2" s="1635"/>
      <c r="AA2" s="93"/>
      <c r="AB2" s="94"/>
      <c r="AC2" s="93"/>
      <c r="AD2" s="93"/>
      <c r="AE2" s="93"/>
      <c r="AF2" s="93"/>
    </row>
    <row r="3" spans="2:37" s="203" customFormat="1" ht="32.25" customHeight="1" thickBot="1">
      <c r="B3" s="61" t="s">
        <v>85</v>
      </c>
      <c r="C3" s="97"/>
      <c r="D3" s="95"/>
      <c r="E3" s="844"/>
      <c r="F3" s="95"/>
      <c r="G3" s="95"/>
      <c r="H3" s="844"/>
      <c r="I3" s="95"/>
      <c r="J3" s="95"/>
      <c r="K3" s="95"/>
      <c r="L3" s="96"/>
      <c r="M3" s="96"/>
      <c r="N3" s="96"/>
      <c r="O3" s="96"/>
      <c r="P3" s="96"/>
      <c r="Q3" s="95"/>
      <c r="R3" s="95"/>
      <c r="S3" s="93"/>
      <c r="T3" s="844"/>
      <c r="U3" s="95"/>
      <c r="V3" s="1635"/>
      <c r="W3" s="1635"/>
      <c r="X3" s="1635"/>
      <c r="Y3" s="1635"/>
      <c r="Z3" s="1635"/>
      <c r="AA3" s="93"/>
      <c r="AB3" s="94"/>
      <c r="AC3" s="93"/>
      <c r="AD3" s="93"/>
      <c r="AE3" s="93"/>
      <c r="AF3" s="93"/>
    </row>
    <row r="4" spans="2:37" s="20" customFormat="1" ht="58.5" thickTop="1" thickBot="1">
      <c r="B4" s="955" t="s">
        <v>0</v>
      </c>
      <c r="C4" s="117" t="s">
        <v>1</v>
      </c>
      <c r="D4" s="956" t="s">
        <v>406</v>
      </c>
      <c r="E4" s="183" t="s">
        <v>16</v>
      </c>
      <c r="F4" s="136" t="s">
        <v>13</v>
      </c>
      <c r="G4" s="956" t="s">
        <v>405</v>
      </c>
      <c r="H4" s="183" t="s">
        <v>16</v>
      </c>
      <c r="I4" s="136" t="s">
        <v>13</v>
      </c>
      <c r="J4" s="956" t="s">
        <v>404</v>
      </c>
      <c r="K4" s="114" t="s">
        <v>16</v>
      </c>
      <c r="L4" s="136" t="s">
        <v>13</v>
      </c>
      <c r="M4" s="956" t="s">
        <v>404</v>
      </c>
      <c r="N4" s="114" t="s">
        <v>16</v>
      </c>
      <c r="O4" s="136" t="s">
        <v>13</v>
      </c>
      <c r="P4" s="956" t="s">
        <v>404</v>
      </c>
      <c r="Q4" s="114" t="s">
        <v>16</v>
      </c>
      <c r="R4" s="136" t="s">
        <v>13</v>
      </c>
      <c r="S4" s="957" t="s">
        <v>2</v>
      </c>
      <c r="T4" s="114" t="s">
        <v>86</v>
      </c>
      <c r="U4" s="151" t="s">
        <v>45</v>
      </c>
      <c r="V4" s="928" t="s">
        <v>16</v>
      </c>
      <c r="W4" s="1661" t="s">
        <v>3</v>
      </c>
      <c r="X4" s="1662"/>
      <c r="Y4" s="929" t="s">
        <v>87</v>
      </c>
      <c r="Z4" s="930" t="s">
        <v>88</v>
      </c>
      <c r="AA4" s="84"/>
      <c r="AB4" s="79"/>
      <c r="AC4" s="78"/>
      <c r="AD4" s="78"/>
      <c r="AE4" s="78"/>
      <c r="AF4" s="80"/>
      <c r="AG4" s="80"/>
      <c r="AH4" s="80"/>
      <c r="AI4" s="80"/>
      <c r="AJ4" s="80"/>
      <c r="AK4" s="80"/>
    </row>
    <row r="5" spans="2:37" s="21" customFormat="1" ht="52.35" customHeight="1">
      <c r="B5" s="897">
        <v>12</v>
      </c>
      <c r="C5" s="1638"/>
      <c r="D5" s="811" t="str">
        <f>'12月菜單'!$A$19</f>
        <v>香Q米飯</v>
      </c>
      <c r="E5" s="859" t="s">
        <v>44</v>
      </c>
      <c r="F5" s="812"/>
      <c r="G5" s="811" t="str">
        <f>'12月菜單'!$A$20</f>
        <v>日式雞排</v>
      </c>
      <c r="H5" s="859" t="s">
        <v>15</v>
      </c>
      <c r="I5" s="812"/>
      <c r="J5" s="811" t="str">
        <f>'12月菜單'!A21</f>
        <v>紅仁炒蛋</v>
      </c>
      <c r="K5" s="859" t="s">
        <v>70</v>
      </c>
      <c r="L5" s="812"/>
      <c r="M5" s="811" t="str">
        <f>'12月菜單'!A22</f>
        <v>麻婆豆腐(豆)</v>
      </c>
      <c r="N5" s="859" t="s">
        <v>14</v>
      </c>
      <c r="O5" s="812"/>
      <c r="P5" s="811" t="str">
        <f>'12月菜單'!A23</f>
        <v>深色蔬菜</v>
      </c>
      <c r="Q5" s="842" t="s">
        <v>148</v>
      </c>
      <c r="R5" s="812"/>
      <c r="S5" s="811" t="str">
        <f>'12月菜單'!A24</f>
        <v>紫菜蛋花湯</v>
      </c>
      <c r="T5" s="859" t="s">
        <v>46</v>
      </c>
      <c r="U5" s="812"/>
      <c r="V5" s="1646"/>
      <c r="W5" s="690" t="s">
        <v>4</v>
      </c>
      <c r="X5" s="803"/>
      <c r="Y5" s="709" t="s">
        <v>47</v>
      </c>
      <c r="Z5" s="898">
        <f>AH12</f>
        <v>6</v>
      </c>
      <c r="AA5" s="78"/>
      <c r="AB5" s="79"/>
      <c r="AC5" s="78" t="s">
        <v>48</v>
      </c>
      <c r="AD5" s="78" t="s">
        <v>49</v>
      </c>
      <c r="AE5" s="78" t="s">
        <v>50</v>
      </c>
      <c r="AF5" s="80"/>
      <c r="AG5" s="912"/>
      <c r="AH5" s="913" t="s">
        <v>398</v>
      </c>
      <c r="AI5" s="914" t="s">
        <v>399</v>
      </c>
      <c r="AJ5" s="915" t="s">
        <v>400</v>
      </c>
      <c r="AK5" s="80"/>
    </row>
    <row r="6" spans="2:37" ht="28.35" customHeight="1">
      <c r="B6" s="897" t="s">
        <v>5</v>
      </c>
      <c r="C6" s="1639"/>
      <c r="D6" s="611" t="s">
        <v>153</v>
      </c>
      <c r="E6" s="396"/>
      <c r="F6" s="612">
        <v>120</v>
      </c>
      <c r="G6" s="818" t="s">
        <v>407</v>
      </c>
      <c r="H6" s="862"/>
      <c r="I6" s="819">
        <v>55</v>
      </c>
      <c r="J6" s="611" t="s">
        <v>408</v>
      </c>
      <c r="K6" s="872"/>
      <c r="L6" s="612">
        <v>20</v>
      </c>
      <c r="M6" s="609" t="s">
        <v>343</v>
      </c>
      <c r="N6" s="40" t="s">
        <v>248</v>
      </c>
      <c r="O6" s="610">
        <v>50</v>
      </c>
      <c r="P6" s="611" t="str">
        <f>P5</f>
        <v>深色蔬菜</v>
      </c>
      <c r="Q6" s="62"/>
      <c r="R6" s="612">
        <v>100</v>
      </c>
      <c r="S6" s="609" t="s">
        <v>365</v>
      </c>
      <c r="T6" s="880"/>
      <c r="U6" s="610">
        <v>40</v>
      </c>
      <c r="V6" s="1646"/>
      <c r="W6" s="686">
        <f>SUM(Z5*15)+(Z7*5)+(Z9*15)</f>
        <v>100</v>
      </c>
      <c r="X6" s="687" t="s">
        <v>53</v>
      </c>
      <c r="Y6" s="707" t="s">
        <v>54</v>
      </c>
      <c r="Z6" s="979">
        <f>AI12</f>
        <v>2.41</v>
      </c>
      <c r="AA6" s="84" t="s">
        <v>55</v>
      </c>
      <c r="AB6" s="79">
        <v>6</v>
      </c>
      <c r="AC6" s="79">
        <f>AB6*2</f>
        <v>12</v>
      </c>
      <c r="AD6" s="79"/>
      <c r="AE6" s="79">
        <f>AB6*15</f>
        <v>90</v>
      </c>
      <c r="AF6" s="80"/>
      <c r="AG6" s="912"/>
      <c r="AH6" s="913">
        <v>6</v>
      </c>
      <c r="AI6" s="914">
        <v>1.37</v>
      </c>
      <c r="AJ6" s="915"/>
      <c r="AK6" s="80"/>
    </row>
    <row r="7" spans="2:37" ht="28.35" customHeight="1">
      <c r="B7" s="897">
        <v>4</v>
      </c>
      <c r="C7" s="1639"/>
      <c r="D7" s="611"/>
      <c r="E7" s="396"/>
      <c r="F7" s="612"/>
      <c r="G7" s="820" t="s">
        <v>93</v>
      </c>
      <c r="H7" s="863"/>
      <c r="I7" s="653"/>
      <c r="J7" s="820" t="s">
        <v>191</v>
      </c>
      <c r="K7" s="62"/>
      <c r="L7" s="612">
        <v>60</v>
      </c>
      <c r="M7" s="609" t="s">
        <v>260</v>
      </c>
      <c r="N7" s="41"/>
      <c r="O7" s="610">
        <v>5</v>
      </c>
      <c r="P7" s="611" t="s">
        <v>138</v>
      </c>
      <c r="Q7" s="62"/>
      <c r="R7" s="612"/>
      <c r="S7" s="609" t="s">
        <v>408</v>
      </c>
      <c r="T7" s="40"/>
      <c r="U7" s="610">
        <v>10</v>
      </c>
      <c r="V7" s="1646"/>
      <c r="W7" s="690" t="s">
        <v>6</v>
      </c>
      <c r="X7" s="691"/>
      <c r="Y7" s="709" t="s">
        <v>57</v>
      </c>
      <c r="Z7" s="898">
        <f>AJ12</f>
        <v>2</v>
      </c>
      <c r="AA7" s="85" t="s">
        <v>58</v>
      </c>
      <c r="AB7" s="79">
        <v>2</v>
      </c>
      <c r="AC7" s="86">
        <f>AB7*7</f>
        <v>14</v>
      </c>
      <c r="AD7" s="79">
        <f>AB7*5</f>
        <v>10</v>
      </c>
      <c r="AE7" s="79" t="s">
        <v>59</v>
      </c>
      <c r="AF7" s="80"/>
      <c r="AG7" s="912"/>
      <c r="AH7" s="916"/>
      <c r="AI7" s="917">
        <v>0.36</v>
      </c>
      <c r="AJ7" s="918">
        <v>0.6</v>
      </c>
      <c r="AK7" s="80"/>
    </row>
    <row r="8" spans="2:37" ht="28.35" customHeight="1">
      <c r="B8" s="897" t="s">
        <v>7</v>
      </c>
      <c r="C8" s="1639"/>
      <c r="D8" s="611"/>
      <c r="E8" s="396"/>
      <c r="F8" s="612"/>
      <c r="G8" s="801" t="s">
        <v>94</v>
      </c>
      <c r="H8" s="864"/>
      <c r="I8" s="821"/>
      <c r="J8" s="611" t="s">
        <v>18</v>
      </c>
      <c r="K8" s="63"/>
      <c r="L8" s="612"/>
      <c r="M8" s="609" t="s">
        <v>138</v>
      </c>
      <c r="N8" s="40"/>
      <c r="O8" s="610"/>
      <c r="P8" s="611"/>
      <c r="Q8" s="63"/>
      <c r="R8" s="612"/>
      <c r="S8" s="609" t="s">
        <v>366</v>
      </c>
      <c r="T8" s="40"/>
      <c r="U8" s="610"/>
      <c r="V8" s="1646"/>
      <c r="W8" s="1008">
        <f>SUM(Z6*5)+(Z8*5)</f>
        <v>25.05</v>
      </c>
      <c r="X8" s="687" t="s">
        <v>53</v>
      </c>
      <c r="Y8" s="709" t="s">
        <v>60</v>
      </c>
      <c r="Z8" s="898">
        <v>2.6</v>
      </c>
      <c r="AA8" s="78" t="s">
        <v>61</v>
      </c>
      <c r="AB8" s="79">
        <v>1.5</v>
      </c>
      <c r="AC8" s="79">
        <f>AB8*1</f>
        <v>1.5</v>
      </c>
      <c r="AD8" s="79" t="s">
        <v>59</v>
      </c>
      <c r="AE8" s="79">
        <f>AB8*5</f>
        <v>7.5</v>
      </c>
      <c r="AF8" s="80"/>
      <c r="AG8" s="912"/>
      <c r="AH8" s="919"/>
      <c r="AI8" s="917">
        <v>0.36</v>
      </c>
      <c r="AJ8" s="918"/>
      <c r="AK8" s="80"/>
    </row>
    <row r="9" spans="2:37" ht="28.35" customHeight="1">
      <c r="B9" s="1665" t="s">
        <v>62</v>
      </c>
      <c r="C9" s="1639"/>
      <c r="D9" s="602"/>
      <c r="E9" s="396"/>
      <c r="F9" s="604"/>
      <c r="G9" s="801"/>
      <c r="H9" s="865"/>
      <c r="I9" s="822"/>
      <c r="J9" s="611"/>
      <c r="K9" s="63"/>
      <c r="L9" s="612"/>
      <c r="M9" s="602"/>
      <c r="N9" s="63"/>
      <c r="O9" s="612"/>
      <c r="P9" s="611"/>
      <c r="Q9" s="63"/>
      <c r="R9" s="612"/>
      <c r="S9" s="609"/>
      <c r="T9" s="41"/>
      <c r="U9" s="610"/>
      <c r="V9" s="1646"/>
      <c r="W9" s="690" t="s">
        <v>8</v>
      </c>
      <c r="X9" s="691"/>
      <c r="Y9" s="709" t="s">
        <v>63</v>
      </c>
      <c r="Z9" s="898">
        <v>0</v>
      </c>
      <c r="AA9" s="78" t="s">
        <v>64</v>
      </c>
      <c r="AB9" s="79">
        <v>2.5</v>
      </c>
      <c r="AC9" s="79"/>
      <c r="AD9" s="79">
        <f>AB9*5</f>
        <v>12.5</v>
      </c>
      <c r="AE9" s="79" t="s">
        <v>59</v>
      </c>
      <c r="AF9" s="80"/>
      <c r="AG9" s="912"/>
      <c r="AH9" s="919"/>
      <c r="AI9" s="917">
        <v>0.14000000000000001</v>
      </c>
      <c r="AJ9" s="918"/>
      <c r="AK9" s="80"/>
    </row>
    <row r="10" spans="2:37" ht="28.35" customHeight="1">
      <c r="B10" s="1665"/>
      <c r="C10" s="1639"/>
      <c r="D10" s="602"/>
      <c r="E10" s="396"/>
      <c r="F10" s="604"/>
      <c r="G10" s="651"/>
      <c r="H10" s="393"/>
      <c r="I10" s="608"/>
      <c r="J10" s="611"/>
      <c r="K10" s="63"/>
      <c r="L10" s="612"/>
      <c r="M10" s="602"/>
      <c r="N10" s="63"/>
      <c r="O10" s="612"/>
      <c r="P10" s="611"/>
      <c r="Q10" s="63"/>
      <c r="R10" s="612"/>
      <c r="S10" s="611"/>
      <c r="T10" s="872"/>
      <c r="U10" s="612"/>
      <c r="V10" s="1646"/>
      <c r="W10" s="1009">
        <f>SUM(Z5*2)+(Z6*7)</f>
        <v>28.87</v>
      </c>
      <c r="X10" s="687" t="s">
        <v>53</v>
      </c>
      <c r="Y10" s="710" t="s">
        <v>65</v>
      </c>
      <c r="Z10" s="931">
        <v>0</v>
      </c>
      <c r="AA10" s="78" t="s">
        <v>66</v>
      </c>
      <c r="AB10" s="79"/>
      <c r="AC10" s="78"/>
      <c r="AD10" s="78"/>
      <c r="AE10" s="78">
        <f>AB10*15</f>
        <v>0</v>
      </c>
      <c r="AF10" s="80"/>
      <c r="AG10" s="912"/>
      <c r="AH10" s="919"/>
      <c r="AI10" s="917"/>
      <c r="AJ10" s="918">
        <v>1</v>
      </c>
      <c r="AK10" s="80"/>
    </row>
    <row r="11" spans="2:37" ht="28.35" customHeight="1">
      <c r="B11" s="899" t="s">
        <v>67</v>
      </c>
      <c r="C11" s="125"/>
      <c r="D11" s="130"/>
      <c r="E11" s="63"/>
      <c r="F11" s="131"/>
      <c r="G11" s="252"/>
      <c r="H11" s="866"/>
      <c r="I11" s="251"/>
      <c r="J11" s="127"/>
      <c r="K11" s="63"/>
      <c r="L11" s="128"/>
      <c r="M11" s="127"/>
      <c r="N11" s="63"/>
      <c r="O11" s="128"/>
      <c r="P11" s="127"/>
      <c r="Q11" s="63"/>
      <c r="R11" s="128"/>
      <c r="S11" s="130"/>
      <c r="T11" s="62"/>
      <c r="U11" s="128"/>
      <c r="V11" s="1646"/>
      <c r="W11" s="690" t="s">
        <v>9</v>
      </c>
      <c r="X11" s="691"/>
      <c r="Y11" s="712"/>
      <c r="Z11" s="898"/>
      <c r="AA11" s="78"/>
      <c r="AB11" s="79"/>
      <c r="AC11" s="78">
        <f>SUM(AC6:AC10)</f>
        <v>27.5</v>
      </c>
      <c r="AD11" s="78">
        <f>SUM(AD6:AD10)</f>
        <v>22.5</v>
      </c>
      <c r="AE11" s="78">
        <f>SUM(AE6:AE10)</f>
        <v>97.5</v>
      </c>
      <c r="AF11" s="80"/>
      <c r="AG11" s="912"/>
      <c r="AH11" s="913"/>
      <c r="AI11" s="914">
        <v>0.18</v>
      </c>
      <c r="AJ11" s="915">
        <v>0.4</v>
      </c>
      <c r="AK11" s="80"/>
    </row>
    <row r="12" spans="2:37" ht="28.35" customHeight="1" thickBot="1">
      <c r="B12" s="932"/>
      <c r="C12" s="83"/>
      <c r="D12" s="129"/>
      <c r="E12" s="63"/>
      <c r="F12" s="128"/>
      <c r="G12" s="305"/>
      <c r="H12" s="867"/>
      <c r="I12" s="306"/>
      <c r="J12" s="127"/>
      <c r="K12" s="63"/>
      <c r="L12" s="128"/>
      <c r="M12" s="127"/>
      <c r="N12" s="63"/>
      <c r="O12" s="128"/>
      <c r="P12" s="127"/>
      <c r="Q12" s="63"/>
      <c r="R12" s="128"/>
      <c r="S12" s="127"/>
      <c r="T12" s="63"/>
      <c r="U12" s="128"/>
      <c r="V12" s="1646"/>
      <c r="W12" s="686">
        <f>SUM(W6+W10)*4+(W8*9)</f>
        <v>740.93000000000006</v>
      </c>
      <c r="X12" s="687" t="s">
        <v>68</v>
      </c>
      <c r="Y12" s="804"/>
      <c r="Z12" s="933"/>
      <c r="AA12" s="78"/>
      <c r="AB12" s="79"/>
      <c r="AC12" s="88" t="e">
        <f>AC11*4/#REF!</f>
        <v>#REF!</v>
      </c>
      <c r="AD12" s="88" t="e">
        <f>AD11*9/#REF!</f>
        <v>#REF!</v>
      </c>
      <c r="AE12" s="88" t="e">
        <f>AE11*4/#REF!</f>
        <v>#REF!</v>
      </c>
      <c r="AF12" s="80"/>
      <c r="AG12" s="920" t="s">
        <v>401</v>
      </c>
      <c r="AH12" s="913">
        <f>SUM(AH6:AH11)</f>
        <v>6</v>
      </c>
      <c r="AI12" s="914">
        <f>SUM(AI6:AI11)</f>
        <v>2.41</v>
      </c>
      <c r="AJ12" s="915">
        <f>SUM(AJ6:AJ11)</f>
        <v>2</v>
      </c>
      <c r="AK12" s="80"/>
    </row>
    <row r="13" spans="2:37" s="21" customFormat="1" ht="52.35" customHeight="1">
      <c r="B13" s="934">
        <v>12</v>
      </c>
      <c r="C13" s="1655"/>
      <c r="D13" s="769" t="str">
        <f>'12月菜單'!D19:F19</f>
        <v>糙 米 飯</v>
      </c>
      <c r="E13" s="842" t="s">
        <v>44</v>
      </c>
      <c r="F13" s="770"/>
      <c r="G13" s="769" t="str">
        <f>'12月菜單'!D20</f>
        <v>冰糖滷肉+螞蟻上樹</v>
      </c>
      <c r="H13" s="842" t="s">
        <v>140</v>
      </c>
      <c r="I13" s="770"/>
      <c r="J13" s="769" t="str">
        <f>'12月菜單'!D21</f>
        <v>蛋燥白菜</v>
      </c>
      <c r="K13" s="842" t="s">
        <v>14</v>
      </c>
      <c r="L13" s="771"/>
      <c r="M13" s="772" t="str">
        <f>'12月菜單'!D22</f>
        <v>章魚丸仔(加)</v>
      </c>
      <c r="N13" s="860" t="s">
        <v>15</v>
      </c>
      <c r="O13" s="773"/>
      <c r="P13" s="769" t="str">
        <f>'12月菜單'!D23</f>
        <v>深色蔬菜</v>
      </c>
      <c r="Q13" s="842" t="s">
        <v>148</v>
      </c>
      <c r="R13" s="770"/>
      <c r="S13" s="769" t="str">
        <f>'12月菜單'!D24</f>
        <v>薑絲冬瓜湯</v>
      </c>
      <c r="T13" s="842" t="s">
        <v>46</v>
      </c>
      <c r="U13" s="770"/>
      <c r="V13" s="1645" t="s">
        <v>436</v>
      </c>
      <c r="W13" s="704" t="s">
        <v>4</v>
      </c>
      <c r="X13" s="705"/>
      <c r="Y13" s="706" t="s">
        <v>47</v>
      </c>
      <c r="Z13" s="898">
        <f>AH20</f>
        <v>6.5</v>
      </c>
      <c r="AA13" s="78"/>
      <c r="AB13" s="79"/>
      <c r="AC13" s="78" t="s">
        <v>48</v>
      </c>
      <c r="AD13" s="78" t="s">
        <v>49</v>
      </c>
      <c r="AE13" s="78" t="s">
        <v>50</v>
      </c>
      <c r="AF13" s="80"/>
      <c r="AG13" s="912"/>
      <c r="AH13" s="921"/>
      <c r="AI13" s="922"/>
      <c r="AJ13" s="923"/>
      <c r="AK13" s="80"/>
    </row>
    <row r="14" spans="2:37" ht="28.35" customHeight="1">
      <c r="B14" s="897" t="s">
        <v>5</v>
      </c>
      <c r="C14" s="1639"/>
      <c r="D14" s="611" t="s">
        <v>153</v>
      </c>
      <c r="E14" s="62"/>
      <c r="F14" s="612">
        <v>80</v>
      </c>
      <c r="G14" s="637" t="s">
        <v>201</v>
      </c>
      <c r="H14" s="410"/>
      <c r="I14" s="630">
        <v>55</v>
      </c>
      <c r="J14" s="823" t="s">
        <v>189</v>
      </c>
      <c r="K14" s="508"/>
      <c r="L14" s="620">
        <v>70</v>
      </c>
      <c r="M14" s="609" t="s">
        <v>344</v>
      </c>
      <c r="N14" s="40" t="s">
        <v>250</v>
      </c>
      <c r="O14" s="610">
        <v>35</v>
      </c>
      <c r="P14" s="611" t="str">
        <f>P13</f>
        <v>深色蔬菜</v>
      </c>
      <c r="Q14" s="62"/>
      <c r="R14" s="612">
        <v>100</v>
      </c>
      <c r="S14" s="679" t="s">
        <v>320</v>
      </c>
      <c r="T14" s="878"/>
      <c r="U14" s="680">
        <v>35</v>
      </c>
      <c r="V14" s="1646"/>
      <c r="W14" s="805">
        <f>SUM(Z13*15)+SUM(Z15*5)</f>
        <v>109.5</v>
      </c>
      <c r="X14" s="687" t="s">
        <v>53</v>
      </c>
      <c r="Y14" s="707" t="s">
        <v>54</v>
      </c>
      <c r="Z14" s="980">
        <f>AI20</f>
        <v>2.5200000000000005</v>
      </c>
      <c r="AA14" s="84" t="s">
        <v>55</v>
      </c>
      <c r="AB14" s="79">
        <v>6.2</v>
      </c>
      <c r="AC14" s="79">
        <f>AB14*2</f>
        <v>12.4</v>
      </c>
      <c r="AD14" s="79"/>
      <c r="AE14" s="79">
        <f>AB14*15</f>
        <v>93</v>
      </c>
      <c r="AF14" s="80"/>
      <c r="AG14" s="912"/>
      <c r="AH14" s="913" t="s">
        <v>398</v>
      </c>
      <c r="AI14" s="914" t="s">
        <v>399</v>
      </c>
      <c r="AJ14" s="915" t="s">
        <v>400</v>
      </c>
      <c r="AK14" s="172"/>
    </row>
    <row r="15" spans="2:37" ht="28.35" customHeight="1">
      <c r="B15" s="897">
        <v>5</v>
      </c>
      <c r="C15" s="1639"/>
      <c r="D15" s="611" t="s">
        <v>184</v>
      </c>
      <c r="E15" s="62"/>
      <c r="F15" s="612">
        <v>40</v>
      </c>
      <c r="G15" s="618" t="s">
        <v>138</v>
      </c>
      <c r="H15" s="868"/>
      <c r="I15" s="606"/>
      <c r="J15" s="611" t="s">
        <v>408</v>
      </c>
      <c r="K15" s="872"/>
      <c r="L15" s="612">
        <v>5</v>
      </c>
      <c r="M15" s="609"/>
      <c r="N15" s="40"/>
      <c r="O15" s="610"/>
      <c r="P15" s="611" t="s">
        <v>138</v>
      </c>
      <c r="Q15" s="62"/>
      <c r="R15" s="612"/>
      <c r="S15" s="679" t="s">
        <v>403</v>
      </c>
      <c r="T15" s="878"/>
      <c r="U15" s="680">
        <v>5</v>
      </c>
      <c r="V15" s="1646"/>
      <c r="W15" s="690" t="s">
        <v>6</v>
      </c>
      <c r="X15" s="691"/>
      <c r="Y15" s="709" t="s">
        <v>57</v>
      </c>
      <c r="Z15" s="980">
        <f>AJ20</f>
        <v>2.4</v>
      </c>
      <c r="AA15" s="85" t="s">
        <v>58</v>
      </c>
      <c r="AB15" s="79">
        <v>2</v>
      </c>
      <c r="AC15" s="86">
        <f>AB15*7</f>
        <v>14</v>
      </c>
      <c r="AD15" s="79">
        <f>AB15*5</f>
        <v>10</v>
      </c>
      <c r="AE15" s="79" t="s">
        <v>59</v>
      </c>
      <c r="AF15" s="80"/>
      <c r="AG15" s="912"/>
      <c r="AH15" s="913">
        <v>6</v>
      </c>
      <c r="AI15" s="914">
        <v>1.57</v>
      </c>
      <c r="AJ15" s="915">
        <v>0.35</v>
      </c>
      <c r="AK15" s="80"/>
    </row>
    <row r="16" spans="2:37" ht="28.35" customHeight="1">
      <c r="B16" s="897" t="s">
        <v>7</v>
      </c>
      <c r="C16" s="1639"/>
      <c r="D16" s="824"/>
      <c r="E16" s="63"/>
      <c r="F16" s="612"/>
      <c r="G16" s="618" t="s">
        <v>155</v>
      </c>
      <c r="H16" s="868"/>
      <c r="I16" s="606"/>
      <c r="J16" s="619" t="s">
        <v>18</v>
      </c>
      <c r="K16" s="509"/>
      <c r="L16" s="620"/>
      <c r="M16" s="609"/>
      <c r="N16" s="40"/>
      <c r="O16" s="610"/>
      <c r="P16" s="611"/>
      <c r="Q16" s="63"/>
      <c r="R16" s="612"/>
      <c r="S16" s="825" t="s">
        <v>198</v>
      </c>
      <c r="T16" s="878"/>
      <c r="U16" s="680"/>
      <c r="V16" s="1646"/>
      <c r="W16" s="686">
        <f>SUM(Z14*5)+(Z16*5)</f>
        <v>22.6</v>
      </c>
      <c r="X16" s="687" t="s">
        <v>53</v>
      </c>
      <c r="Y16" s="709" t="s">
        <v>60</v>
      </c>
      <c r="Z16" s="898">
        <v>2</v>
      </c>
      <c r="AA16" s="78" t="s">
        <v>61</v>
      </c>
      <c r="AB16" s="79">
        <v>1.7</v>
      </c>
      <c r="AC16" s="79">
        <f>AB16*1</f>
        <v>1.7</v>
      </c>
      <c r="AD16" s="79" t="s">
        <v>59</v>
      </c>
      <c r="AE16" s="79">
        <f>AB16*5</f>
        <v>8.5</v>
      </c>
      <c r="AF16" s="80"/>
      <c r="AG16" s="912"/>
      <c r="AH16" s="919">
        <v>0.5</v>
      </c>
      <c r="AI16" s="917"/>
      <c r="AJ16" s="918"/>
      <c r="AK16" s="80"/>
    </row>
    <row r="17" spans="2:39" ht="28.35" customHeight="1">
      <c r="B17" s="1665" t="s">
        <v>69</v>
      </c>
      <c r="C17" s="1639"/>
      <c r="D17" s="824"/>
      <c r="E17" s="63"/>
      <c r="F17" s="612"/>
      <c r="G17" s="958" t="s">
        <v>177</v>
      </c>
      <c r="H17" s="960" t="s">
        <v>70</v>
      </c>
      <c r="I17" s="959"/>
      <c r="J17" s="619"/>
      <c r="K17" s="509"/>
      <c r="L17" s="620"/>
      <c r="M17" s="605"/>
      <c r="N17" s="40"/>
      <c r="O17" s="610"/>
      <c r="P17" s="611"/>
      <c r="Q17" s="63"/>
      <c r="R17" s="612"/>
      <c r="S17" s="611"/>
      <c r="T17" s="62"/>
      <c r="U17" s="612"/>
      <c r="V17" s="1646"/>
      <c r="W17" s="690" t="s">
        <v>8</v>
      </c>
      <c r="X17" s="691"/>
      <c r="Y17" s="709" t="s">
        <v>63</v>
      </c>
      <c r="Z17" s="935">
        <v>0</v>
      </c>
      <c r="AA17" s="78" t="s">
        <v>64</v>
      </c>
      <c r="AB17" s="79">
        <v>2.5</v>
      </c>
      <c r="AC17" s="79"/>
      <c r="AD17" s="79">
        <f>AB17*5</f>
        <v>12.5</v>
      </c>
      <c r="AE17" s="79" t="s">
        <v>59</v>
      </c>
      <c r="AF17" s="80"/>
      <c r="AG17" s="912"/>
      <c r="AH17" s="919"/>
      <c r="AI17" s="917">
        <v>0.09</v>
      </c>
      <c r="AJ17" s="918">
        <v>0.7</v>
      </c>
      <c r="AK17" s="80"/>
    </row>
    <row r="18" spans="2:39" ht="28.35" customHeight="1">
      <c r="B18" s="1665"/>
      <c r="C18" s="1639"/>
      <c r="D18" s="824"/>
      <c r="E18" s="63"/>
      <c r="F18" s="612"/>
      <c r="G18" s="618" t="s">
        <v>90</v>
      </c>
      <c r="H18" s="869"/>
      <c r="I18" s="606">
        <v>30</v>
      </c>
      <c r="J18" s="619"/>
      <c r="K18" s="509"/>
      <c r="L18" s="620"/>
      <c r="M18" s="676"/>
      <c r="N18" s="873"/>
      <c r="O18" s="610"/>
      <c r="P18" s="611"/>
      <c r="Q18" s="63"/>
      <c r="R18" s="612"/>
      <c r="S18" s="611"/>
      <c r="T18" s="62"/>
      <c r="U18" s="612"/>
      <c r="V18" s="1646"/>
      <c r="W18" s="1009">
        <f>SUM(Z13*2)+(Z14*7)</f>
        <v>30.640000000000004</v>
      </c>
      <c r="X18" s="687" t="s">
        <v>53</v>
      </c>
      <c r="Y18" s="710" t="s">
        <v>65</v>
      </c>
      <c r="Z18" s="936">
        <v>0</v>
      </c>
      <c r="AA18" s="78" t="s">
        <v>66</v>
      </c>
      <c r="AB18" s="79">
        <v>1</v>
      </c>
      <c r="AC18" s="78"/>
      <c r="AD18" s="78"/>
      <c r="AE18" s="78">
        <f>AB18*15</f>
        <v>15</v>
      </c>
      <c r="AF18" s="80"/>
      <c r="AG18" s="912"/>
      <c r="AH18" s="916"/>
      <c r="AI18" s="917">
        <v>0.7</v>
      </c>
      <c r="AJ18" s="918">
        <v>1</v>
      </c>
      <c r="AK18" s="80"/>
    </row>
    <row r="19" spans="2:39" ht="28.35" customHeight="1">
      <c r="B19" s="899" t="s">
        <v>67</v>
      </c>
      <c r="C19" s="125"/>
      <c r="D19" s="824"/>
      <c r="E19" s="63"/>
      <c r="F19" s="612"/>
      <c r="G19" s="826" t="s">
        <v>78</v>
      </c>
      <c r="H19" s="870"/>
      <c r="I19" s="612">
        <v>10</v>
      </c>
      <c r="J19" s="609"/>
      <c r="K19" s="509"/>
      <c r="L19" s="610"/>
      <c r="M19" s="827"/>
      <c r="N19" s="870"/>
      <c r="O19" s="612"/>
      <c r="P19" s="611"/>
      <c r="Q19" s="63"/>
      <c r="R19" s="612"/>
      <c r="S19" s="602"/>
      <c r="T19" s="62"/>
      <c r="U19" s="612"/>
      <c r="V19" s="1646"/>
      <c r="W19" s="690" t="s">
        <v>9</v>
      </c>
      <c r="X19" s="691"/>
      <c r="Y19" s="712"/>
      <c r="Z19" s="935"/>
      <c r="AA19" s="78"/>
      <c r="AB19" s="79"/>
      <c r="AC19" s="78">
        <f>SUM(AC14:AC18)</f>
        <v>28.099999999999998</v>
      </c>
      <c r="AD19" s="78">
        <f>SUM(AD14:AD18)</f>
        <v>22.5</v>
      </c>
      <c r="AE19" s="78">
        <f>SUM(AE14:AE18)</f>
        <v>116.5</v>
      </c>
      <c r="AF19" s="80"/>
      <c r="AG19" s="912"/>
      <c r="AH19" s="919"/>
      <c r="AI19" s="917">
        <v>0.16</v>
      </c>
      <c r="AJ19" s="918">
        <v>0.35</v>
      </c>
      <c r="AK19" s="80"/>
    </row>
    <row r="20" spans="2:39" ht="28.35" customHeight="1" thickBot="1">
      <c r="B20" s="937"/>
      <c r="C20" s="137"/>
      <c r="D20" s="828"/>
      <c r="E20" s="238"/>
      <c r="F20" s="636"/>
      <c r="G20" s="799" t="s">
        <v>56</v>
      </c>
      <c r="H20" s="871"/>
      <c r="I20" s="636">
        <v>5</v>
      </c>
      <c r="J20" s="829"/>
      <c r="K20" s="510"/>
      <c r="L20" s="830"/>
      <c r="M20" s="831"/>
      <c r="N20" s="871"/>
      <c r="O20" s="636"/>
      <c r="P20" s="832"/>
      <c r="Q20" s="238"/>
      <c r="R20" s="636"/>
      <c r="S20" s="832"/>
      <c r="T20" s="238"/>
      <c r="U20" s="636"/>
      <c r="V20" s="1647"/>
      <c r="W20" s="696">
        <f>SUM(W14+W18)*4+(W16*9)</f>
        <v>763.96</v>
      </c>
      <c r="X20" s="697" t="s">
        <v>68</v>
      </c>
      <c r="Y20" s="713"/>
      <c r="Z20" s="938"/>
      <c r="AA20" s="78"/>
      <c r="AB20" s="79"/>
      <c r="AC20" s="88" t="e">
        <f>AC19*4/#REF!</f>
        <v>#REF!</v>
      </c>
      <c r="AD20" s="88" t="e">
        <f>AD19*9/#REF!</f>
        <v>#REF!</v>
      </c>
      <c r="AE20" s="88" t="e">
        <f>AE19*4/#REF!</f>
        <v>#REF!</v>
      </c>
      <c r="AF20" s="80"/>
      <c r="AG20" s="920" t="s">
        <v>401</v>
      </c>
      <c r="AH20" s="919">
        <f>SUM(AH15:AH19)</f>
        <v>6.5</v>
      </c>
      <c r="AI20" s="917">
        <f>SUM(AI15:AI19)</f>
        <v>2.5200000000000005</v>
      </c>
      <c r="AJ20" s="918">
        <f>SUM(AJ15:AJ19)</f>
        <v>2.4</v>
      </c>
      <c r="AK20" s="80"/>
      <c r="AL20" s="203"/>
      <c r="AM20" s="203"/>
    </row>
    <row r="21" spans="2:39" s="21" customFormat="1" ht="52.35" customHeight="1">
      <c r="B21" s="939">
        <v>12</v>
      </c>
      <c r="C21" s="1655"/>
      <c r="D21" s="970" t="str">
        <f>'12月菜單'!G19</f>
        <v>中華炒麵</v>
      </c>
      <c r="E21" s="860" t="s">
        <v>70</v>
      </c>
      <c r="F21" s="773"/>
      <c r="G21" s="772" t="str">
        <f>'12月菜單'!$G$20</f>
        <v>燒烤雞翅</v>
      </c>
      <c r="H21" s="860" t="s">
        <v>15</v>
      </c>
      <c r="I21" s="773"/>
      <c r="J21" s="772" t="str">
        <f>'12月菜單'!G21</f>
        <v>相思紅豆包(冷)</v>
      </c>
      <c r="K21" s="860" t="s">
        <v>12</v>
      </c>
      <c r="L21" s="773"/>
      <c r="M21" s="813" t="str">
        <f>'12月菜單'!G22</f>
        <v>美味雙薯</v>
      </c>
      <c r="N21" s="874" t="s">
        <v>15</v>
      </c>
      <c r="O21" s="814"/>
      <c r="P21" s="772" t="str">
        <f>'12月菜單'!G23</f>
        <v>有機深色蔬菜</v>
      </c>
      <c r="Q21" s="842" t="s">
        <v>148</v>
      </c>
      <c r="R21" s="773"/>
      <c r="S21" s="772" t="str">
        <f>'12月菜單'!G24</f>
        <v>玉米濃湯</v>
      </c>
      <c r="T21" s="860" t="s">
        <v>46</v>
      </c>
      <c r="U21" s="815"/>
      <c r="V21" s="1663"/>
      <c r="W21" s="704" t="s">
        <v>4</v>
      </c>
      <c r="X21" s="705"/>
      <c r="Y21" s="706" t="s">
        <v>47</v>
      </c>
      <c r="Z21" s="979">
        <f>AH28</f>
        <v>6.7500000000000009</v>
      </c>
      <c r="AA21" s="78"/>
      <c r="AB21" s="79"/>
      <c r="AC21" s="78" t="s">
        <v>48</v>
      </c>
      <c r="AD21" s="78" t="s">
        <v>49</v>
      </c>
      <c r="AE21" s="78" t="s">
        <v>50</v>
      </c>
      <c r="AF21" s="80"/>
      <c r="AG21" s="912"/>
      <c r="AH21" s="921"/>
      <c r="AI21" s="922"/>
      <c r="AJ21" s="923"/>
      <c r="AK21" s="80"/>
      <c r="AL21" s="419"/>
      <c r="AM21" s="419"/>
    </row>
    <row r="22" spans="2:39" s="22" customFormat="1" ht="27.75" customHeight="1">
      <c r="B22" s="940" t="s">
        <v>5</v>
      </c>
      <c r="C22" s="1639"/>
      <c r="D22" s="605" t="s">
        <v>158</v>
      </c>
      <c r="E22" s="320"/>
      <c r="F22" s="606">
        <v>200</v>
      </c>
      <c r="G22" s="611" t="s">
        <v>409</v>
      </c>
      <c r="H22" s="62"/>
      <c r="I22" s="612">
        <v>80</v>
      </c>
      <c r="J22" s="670" t="s">
        <v>410</v>
      </c>
      <c r="K22" s="398" t="s">
        <v>252</v>
      </c>
      <c r="L22" s="671">
        <v>30</v>
      </c>
      <c r="M22" s="833" t="s">
        <v>257</v>
      </c>
      <c r="N22" s="875"/>
      <c r="O22" s="834">
        <v>20</v>
      </c>
      <c r="P22" s="605" t="str">
        <f>P21</f>
        <v>有機深色蔬菜</v>
      </c>
      <c r="Q22" s="320"/>
      <c r="R22" s="606">
        <v>120</v>
      </c>
      <c r="S22" s="609" t="s">
        <v>156</v>
      </c>
      <c r="T22" s="40"/>
      <c r="U22" s="610">
        <v>10</v>
      </c>
      <c r="V22" s="1664"/>
      <c r="W22" s="686">
        <f>SUM(Z21*15)+(Z23*5)+(Z25*15)</f>
        <v>109.75000000000001</v>
      </c>
      <c r="X22" s="687" t="s">
        <v>53</v>
      </c>
      <c r="Y22" s="707" t="s">
        <v>54</v>
      </c>
      <c r="Z22" s="980">
        <f>AI28</f>
        <v>2.3200000000000003</v>
      </c>
      <c r="AA22" s="84" t="s">
        <v>55</v>
      </c>
      <c r="AB22" s="79">
        <v>6.2</v>
      </c>
      <c r="AC22" s="79">
        <f>AB22*2</f>
        <v>12.4</v>
      </c>
      <c r="AD22" s="79"/>
      <c r="AE22" s="79">
        <f>AB22*15</f>
        <v>93</v>
      </c>
      <c r="AF22" s="80"/>
      <c r="AG22" s="912"/>
      <c r="AH22" s="913" t="s">
        <v>398</v>
      </c>
      <c r="AI22" s="914" t="s">
        <v>399</v>
      </c>
      <c r="AJ22" s="915" t="s">
        <v>400</v>
      </c>
      <c r="AK22" s="172"/>
      <c r="AL22" s="327"/>
      <c r="AM22" s="327"/>
    </row>
    <row r="23" spans="2:39" s="22" customFormat="1" ht="28.35" customHeight="1">
      <c r="B23" s="940">
        <v>6</v>
      </c>
      <c r="C23" s="1639"/>
      <c r="D23" s="605" t="s">
        <v>152</v>
      </c>
      <c r="E23" s="413"/>
      <c r="F23" s="606">
        <v>40</v>
      </c>
      <c r="G23" s="611" t="s">
        <v>94</v>
      </c>
      <c r="H23" s="62"/>
      <c r="I23" s="612"/>
      <c r="J23" s="835"/>
      <c r="K23" s="398"/>
      <c r="L23" s="671"/>
      <c r="M23" s="820" t="s">
        <v>269</v>
      </c>
      <c r="N23" s="876"/>
      <c r="O23" s="834">
        <v>20</v>
      </c>
      <c r="P23" s="605" t="s">
        <v>18</v>
      </c>
      <c r="Q23" s="320"/>
      <c r="R23" s="606"/>
      <c r="S23" s="611" t="s">
        <v>411</v>
      </c>
      <c r="T23" s="386"/>
      <c r="U23" s="610">
        <v>10</v>
      </c>
      <c r="V23" s="1664"/>
      <c r="W23" s="690" t="s">
        <v>6</v>
      </c>
      <c r="X23" s="691"/>
      <c r="Y23" s="709" t="s">
        <v>57</v>
      </c>
      <c r="Z23" s="980">
        <f>AJ28</f>
        <v>1.7</v>
      </c>
      <c r="AA23" s="85" t="s">
        <v>58</v>
      </c>
      <c r="AB23" s="79">
        <v>2.1</v>
      </c>
      <c r="AC23" s="86">
        <f>AB23*7</f>
        <v>14.700000000000001</v>
      </c>
      <c r="AD23" s="79">
        <f>AB23*5</f>
        <v>10.5</v>
      </c>
      <c r="AE23" s="79" t="s">
        <v>59</v>
      </c>
      <c r="AF23" s="80"/>
      <c r="AG23" s="912"/>
      <c r="AH23" s="913">
        <v>4.4400000000000004</v>
      </c>
      <c r="AI23" s="914">
        <v>0.14000000000000001</v>
      </c>
      <c r="AJ23" s="915">
        <v>0.5</v>
      </c>
      <c r="AK23" s="80"/>
      <c r="AL23" s="327"/>
      <c r="AM23" s="327"/>
    </row>
    <row r="24" spans="2:39" s="22" customFormat="1" ht="28.35" customHeight="1">
      <c r="B24" s="940" t="s">
        <v>7</v>
      </c>
      <c r="C24" s="1639"/>
      <c r="D24" s="605" t="s">
        <v>137</v>
      </c>
      <c r="E24" s="413"/>
      <c r="F24" s="606">
        <v>10</v>
      </c>
      <c r="G24" s="611" t="s">
        <v>93</v>
      </c>
      <c r="H24" s="872"/>
      <c r="I24" s="612"/>
      <c r="J24" s="835"/>
      <c r="K24" s="856"/>
      <c r="L24" s="673"/>
      <c r="M24" s="820"/>
      <c r="N24" s="877"/>
      <c r="O24" s="834"/>
      <c r="P24" s="605"/>
      <c r="Q24" s="413"/>
      <c r="R24" s="606"/>
      <c r="S24" s="609" t="s">
        <v>408</v>
      </c>
      <c r="T24" s="41"/>
      <c r="U24" s="610">
        <v>10</v>
      </c>
      <c r="V24" s="1664"/>
      <c r="W24" s="686">
        <f>SUM(Z22*5)+(Z24*5)</f>
        <v>22.6</v>
      </c>
      <c r="X24" s="687" t="s">
        <v>53</v>
      </c>
      <c r="Y24" s="709" t="s">
        <v>60</v>
      </c>
      <c r="Z24" s="898">
        <v>2.2000000000000002</v>
      </c>
      <c r="AA24" s="78" t="s">
        <v>61</v>
      </c>
      <c r="AB24" s="79">
        <v>1.6</v>
      </c>
      <c r="AC24" s="79">
        <f>AB24*1</f>
        <v>1.6</v>
      </c>
      <c r="AD24" s="79" t="s">
        <v>59</v>
      </c>
      <c r="AE24" s="79">
        <f>AB24*5</f>
        <v>8</v>
      </c>
      <c r="AF24" s="80"/>
      <c r="AG24" s="912"/>
      <c r="AH24" s="919">
        <v>1.5</v>
      </c>
      <c r="AI24" s="917">
        <v>2</v>
      </c>
      <c r="AJ24" s="918"/>
      <c r="AK24" s="80"/>
      <c r="AL24" s="327"/>
      <c r="AM24" s="327"/>
    </row>
    <row r="25" spans="2:39" s="22" customFormat="1" ht="28.35" customHeight="1">
      <c r="B25" s="1667" t="s">
        <v>72</v>
      </c>
      <c r="C25" s="1639"/>
      <c r="D25" s="605" t="s">
        <v>185</v>
      </c>
      <c r="E25" s="413"/>
      <c r="F25" s="606">
        <v>5</v>
      </c>
      <c r="G25" s="611"/>
      <c r="H25" s="872"/>
      <c r="I25" s="612"/>
      <c r="J25" s="605"/>
      <c r="K25" s="320"/>
      <c r="L25" s="606"/>
      <c r="M25" s="820"/>
      <c r="N25" s="320"/>
      <c r="O25" s="606"/>
      <c r="P25" s="605"/>
      <c r="Q25" s="413"/>
      <c r="R25" s="606"/>
      <c r="S25" s="609"/>
      <c r="T25" s="41"/>
      <c r="U25" s="610"/>
      <c r="V25" s="1664"/>
      <c r="W25" s="690" t="s">
        <v>8</v>
      </c>
      <c r="X25" s="691"/>
      <c r="Y25" s="709" t="s">
        <v>63</v>
      </c>
      <c r="Z25" s="935">
        <v>0</v>
      </c>
      <c r="AA25" s="78" t="s">
        <v>64</v>
      </c>
      <c r="AB25" s="79">
        <v>2.5</v>
      </c>
      <c r="AC25" s="79"/>
      <c r="AD25" s="79">
        <f>AB25*5</f>
        <v>12.5</v>
      </c>
      <c r="AE25" s="79" t="s">
        <v>59</v>
      </c>
      <c r="AF25" s="80"/>
      <c r="AG25" s="912"/>
      <c r="AH25" s="916">
        <v>0.36</v>
      </c>
      <c r="AI25" s="917"/>
      <c r="AJ25" s="918"/>
      <c r="AK25" s="80"/>
      <c r="AL25" s="327"/>
      <c r="AM25" s="327"/>
    </row>
    <row r="26" spans="2:39" s="22" customFormat="1" ht="28.35" customHeight="1">
      <c r="B26" s="1667"/>
      <c r="C26" s="1639"/>
      <c r="D26" s="605" t="s">
        <v>138</v>
      </c>
      <c r="E26" s="413"/>
      <c r="F26" s="606"/>
      <c r="G26" s="836"/>
      <c r="H26" s="872"/>
      <c r="I26" s="612"/>
      <c r="J26" s="674"/>
      <c r="K26" s="872"/>
      <c r="L26" s="612"/>
      <c r="M26" s="609"/>
      <c r="N26" s="413"/>
      <c r="O26" s="606"/>
      <c r="P26" s="605"/>
      <c r="Q26" s="413"/>
      <c r="R26" s="606"/>
      <c r="S26" s="611"/>
      <c r="T26" s="872"/>
      <c r="U26" s="631"/>
      <c r="V26" s="1664"/>
      <c r="W26" s="1009">
        <f>SUM(Z21*2)+(Z22*7)</f>
        <v>29.740000000000002</v>
      </c>
      <c r="X26" s="687" t="s">
        <v>53</v>
      </c>
      <c r="Y26" s="710" t="s">
        <v>65</v>
      </c>
      <c r="Z26" s="935"/>
      <c r="AA26" s="78" t="s">
        <v>66</v>
      </c>
      <c r="AB26" s="79"/>
      <c r="AC26" s="78"/>
      <c r="AD26" s="78"/>
      <c r="AE26" s="78">
        <f>AB26*15</f>
        <v>0</v>
      </c>
      <c r="AF26" s="80"/>
      <c r="AG26" s="912"/>
      <c r="AH26" s="919">
        <v>0.22</v>
      </c>
      <c r="AI26" s="917"/>
      <c r="AJ26" s="918">
        <v>1.2</v>
      </c>
      <c r="AK26" s="80"/>
      <c r="AL26" s="327"/>
      <c r="AM26" s="327"/>
    </row>
    <row r="27" spans="2:39" s="22" customFormat="1" ht="28.35" customHeight="1">
      <c r="B27" s="899" t="s">
        <v>67</v>
      </c>
      <c r="C27" s="125"/>
      <c r="D27" s="605"/>
      <c r="E27" s="413"/>
      <c r="F27" s="941"/>
      <c r="G27" s="605"/>
      <c r="H27" s="413"/>
      <c r="I27" s="606"/>
      <c r="J27" s="605"/>
      <c r="K27" s="413"/>
      <c r="L27" s="606"/>
      <c r="M27" s="605"/>
      <c r="N27" s="413"/>
      <c r="O27" s="606"/>
      <c r="P27" s="605"/>
      <c r="Q27" s="413"/>
      <c r="R27" s="606"/>
      <c r="S27" s="609"/>
      <c r="T27" s="41"/>
      <c r="U27" s="610"/>
      <c r="V27" s="1664"/>
      <c r="W27" s="690" t="s">
        <v>9</v>
      </c>
      <c r="X27" s="691"/>
      <c r="Y27" s="712"/>
      <c r="Z27" s="935"/>
      <c r="AA27" s="78"/>
      <c r="AB27" s="79"/>
      <c r="AC27" s="78">
        <f>SUM(AC22:AC26)</f>
        <v>28.700000000000003</v>
      </c>
      <c r="AD27" s="78">
        <f>SUM(AD22:AD26)</f>
        <v>23</v>
      </c>
      <c r="AE27" s="78">
        <f>SUM(AE22:AE26)</f>
        <v>101</v>
      </c>
      <c r="AF27" s="80"/>
      <c r="AG27" s="912"/>
      <c r="AH27" s="919">
        <v>0.23</v>
      </c>
      <c r="AI27" s="917">
        <v>0.18</v>
      </c>
      <c r="AJ27" s="918"/>
      <c r="AK27" s="80"/>
      <c r="AL27" s="327"/>
      <c r="AM27" s="327"/>
    </row>
    <row r="28" spans="2:39" s="22" customFormat="1" ht="28.35" customHeight="1" thickBot="1">
      <c r="B28" s="942"/>
      <c r="C28" s="78"/>
      <c r="D28" s="127"/>
      <c r="E28" s="63"/>
      <c r="F28" s="128"/>
      <c r="G28" s="127"/>
      <c r="H28" s="63"/>
      <c r="I28" s="128"/>
      <c r="J28" s="127"/>
      <c r="K28" s="63"/>
      <c r="L28" s="128"/>
      <c r="M28" s="127"/>
      <c r="N28" s="63"/>
      <c r="O28" s="128"/>
      <c r="P28" s="127"/>
      <c r="Q28" s="63"/>
      <c r="R28" s="128"/>
      <c r="S28" s="127"/>
      <c r="T28" s="63"/>
      <c r="U28" s="225"/>
      <c r="V28" s="1664"/>
      <c r="W28" s="686">
        <f>SUM(W22+W26)*4+(W24*9)</f>
        <v>761.36</v>
      </c>
      <c r="X28" s="687" t="s">
        <v>68</v>
      </c>
      <c r="Y28" s="804"/>
      <c r="Z28" s="935"/>
      <c r="AA28" s="78"/>
      <c r="AB28" s="79"/>
      <c r="AC28" s="88" t="e">
        <f>AC27*4/#REF!</f>
        <v>#REF!</v>
      </c>
      <c r="AD28" s="88" t="e">
        <f>AD27*9/#REF!</f>
        <v>#REF!</v>
      </c>
      <c r="AE28" s="88" t="e">
        <f>AE27*4/#REF!</f>
        <v>#REF!</v>
      </c>
      <c r="AF28" s="80"/>
      <c r="AG28" s="920" t="s">
        <v>401</v>
      </c>
      <c r="AH28" s="919">
        <f>SUM(AH23:AH27)</f>
        <v>6.7500000000000009</v>
      </c>
      <c r="AI28" s="917">
        <f>SUM(AI23:AI27)</f>
        <v>2.3200000000000003</v>
      </c>
      <c r="AJ28" s="918">
        <f>SUM(AJ23:AJ27)</f>
        <v>1.7</v>
      </c>
      <c r="AK28" s="80"/>
      <c r="AL28" s="327"/>
      <c r="AM28" s="327"/>
    </row>
    <row r="29" spans="2:39" s="169" customFormat="1" ht="48" customHeight="1">
      <c r="B29" s="934">
        <v>12</v>
      </c>
      <c r="C29" s="1655"/>
      <c r="D29" s="546" t="str">
        <f>'12月菜單'!J19</f>
        <v>胚芽米飯</v>
      </c>
      <c r="E29" s="547" t="s">
        <v>12</v>
      </c>
      <c r="F29" s="548"/>
      <c r="G29" s="546" t="str">
        <f>'12月菜單'!J20</f>
        <v>＊黃金虱目魚排(海加炸)</v>
      </c>
      <c r="H29" s="547" t="s">
        <v>76</v>
      </c>
      <c r="I29" s="548"/>
      <c r="J29" s="546" t="str">
        <f>'12月菜單'!J21</f>
        <v>瓜仔肉燥(醃)</v>
      </c>
      <c r="K29" s="547" t="s">
        <v>14</v>
      </c>
      <c r="L29" s="548"/>
      <c r="M29" s="546" t="str">
        <f>'12月菜單'!J22</f>
        <v>蘿蔔鮮燴</v>
      </c>
      <c r="N29" s="547" t="s">
        <v>14</v>
      </c>
      <c r="O29" s="548"/>
      <c r="P29" s="546" t="str">
        <f>'12月菜單'!J23</f>
        <v>淺色蔬菜</v>
      </c>
      <c r="Q29" s="842" t="s">
        <v>148</v>
      </c>
      <c r="R29" s="548"/>
      <c r="S29" s="546" t="str">
        <f>'12月菜單'!J24</f>
        <v>和風味噌湯(豆)</v>
      </c>
      <c r="T29" s="547" t="s">
        <v>14</v>
      </c>
      <c r="U29" s="548"/>
      <c r="V29" s="1666"/>
      <c r="W29" s="723" t="s">
        <v>4</v>
      </c>
      <c r="X29" s="724"/>
      <c r="Y29" s="725" t="s">
        <v>116</v>
      </c>
      <c r="Z29" s="896">
        <f>AH36</f>
        <v>6.1</v>
      </c>
      <c r="AA29" s="218"/>
      <c r="AB29" s="219"/>
      <c r="AC29" s="218" t="s">
        <v>117</v>
      </c>
      <c r="AD29" s="218" t="s">
        <v>118</v>
      </c>
      <c r="AE29" s="218" t="s">
        <v>119</v>
      </c>
      <c r="AF29" s="220"/>
      <c r="AG29" s="912"/>
      <c r="AH29" s="924"/>
      <c r="AI29" s="922"/>
      <c r="AJ29" s="923"/>
      <c r="AK29" s="80"/>
      <c r="AL29" s="326"/>
      <c r="AM29" s="326"/>
    </row>
    <row r="30" spans="2:39" ht="28.35" customHeight="1">
      <c r="B30" s="897" t="s">
        <v>5</v>
      </c>
      <c r="C30" s="1639"/>
      <c r="D30" s="609" t="s">
        <v>153</v>
      </c>
      <c r="E30" s="40"/>
      <c r="F30" s="610">
        <v>80</v>
      </c>
      <c r="G30" s="619" t="s">
        <v>412</v>
      </c>
      <c r="H30" s="322" t="s">
        <v>261</v>
      </c>
      <c r="I30" s="620">
        <v>60</v>
      </c>
      <c r="J30" s="609" t="s">
        <v>197</v>
      </c>
      <c r="K30" s="40"/>
      <c r="L30" s="610">
        <v>25</v>
      </c>
      <c r="M30" s="605" t="s">
        <v>317</v>
      </c>
      <c r="N30" s="320"/>
      <c r="O30" s="606">
        <v>80</v>
      </c>
      <c r="P30" s="609" t="str">
        <f>P29</f>
        <v>淺色蔬菜</v>
      </c>
      <c r="Q30" s="40"/>
      <c r="R30" s="612">
        <v>100</v>
      </c>
      <c r="S30" s="609" t="s">
        <v>142</v>
      </c>
      <c r="T30" s="880" t="s">
        <v>249</v>
      </c>
      <c r="U30" s="610">
        <v>35</v>
      </c>
      <c r="V30" s="1646"/>
      <c r="W30" s="727">
        <f>SUM(Z29*15)+(Z31*5)+(Z33*15)</f>
        <v>102.75</v>
      </c>
      <c r="X30" s="728" t="s">
        <v>98</v>
      </c>
      <c r="Y30" s="729" t="s">
        <v>99</v>
      </c>
      <c r="Z30" s="978">
        <f>AI36</f>
        <v>2.56</v>
      </c>
      <c r="AA30" s="108" t="s">
        <v>108</v>
      </c>
      <c r="AB30" s="107">
        <v>6</v>
      </c>
      <c r="AC30" s="107">
        <f>AB30*2</f>
        <v>12</v>
      </c>
      <c r="AD30" s="107"/>
      <c r="AE30" s="107">
        <f>AB30*15</f>
        <v>90</v>
      </c>
      <c r="AF30" s="113"/>
      <c r="AG30" s="912"/>
      <c r="AH30" s="913" t="s">
        <v>398</v>
      </c>
      <c r="AI30" s="914" t="s">
        <v>399</v>
      </c>
      <c r="AJ30" s="915" t="s">
        <v>400</v>
      </c>
      <c r="AK30" s="172"/>
      <c r="AL30" s="203"/>
      <c r="AM30" s="203"/>
    </row>
    <row r="31" spans="2:39" ht="28.35" customHeight="1">
      <c r="B31" s="897">
        <v>7</v>
      </c>
      <c r="C31" s="1639"/>
      <c r="D31" s="609" t="s">
        <v>186</v>
      </c>
      <c r="E31" s="40"/>
      <c r="F31" s="610">
        <v>40</v>
      </c>
      <c r="G31" s="619"/>
      <c r="H31" s="391"/>
      <c r="I31" s="620"/>
      <c r="J31" s="609" t="s">
        <v>345</v>
      </c>
      <c r="K31" s="40" t="s">
        <v>253</v>
      </c>
      <c r="L31" s="610">
        <v>40</v>
      </c>
      <c r="M31" s="605" t="s">
        <v>413</v>
      </c>
      <c r="N31" s="320"/>
      <c r="O31" s="606">
        <v>5</v>
      </c>
      <c r="P31" s="609" t="s">
        <v>138</v>
      </c>
      <c r="Q31" s="40"/>
      <c r="R31" s="610"/>
      <c r="S31" s="609" t="s">
        <v>262</v>
      </c>
      <c r="T31" s="40"/>
      <c r="U31" s="610"/>
      <c r="V31" s="1646"/>
      <c r="W31" s="731" t="s">
        <v>6</v>
      </c>
      <c r="X31" s="732"/>
      <c r="Y31" s="733" t="s">
        <v>100</v>
      </c>
      <c r="Z31" s="978">
        <f>AJ36</f>
        <v>2.25</v>
      </c>
      <c r="AA31" s="109" t="s">
        <v>109</v>
      </c>
      <c r="AB31" s="107">
        <v>2</v>
      </c>
      <c r="AC31" s="110">
        <f>AB31*7</f>
        <v>14</v>
      </c>
      <c r="AD31" s="107">
        <f>AB31*5</f>
        <v>10</v>
      </c>
      <c r="AE31" s="107" t="s">
        <v>110</v>
      </c>
      <c r="AF31" s="113"/>
      <c r="AG31" s="912"/>
      <c r="AH31" s="913">
        <v>6</v>
      </c>
      <c r="AI31" s="914">
        <v>1.6</v>
      </c>
      <c r="AJ31" s="915"/>
      <c r="AK31" s="80"/>
      <c r="AL31" s="203"/>
      <c r="AM31" s="203"/>
    </row>
    <row r="32" spans="2:39" ht="28.35" customHeight="1">
      <c r="B32" s="897" t="s">
        <v>7</v>
      </c>
      <c r="C32" s="1639"/>
      <c r="D32" s="665"/>
      <c r="E32" s="41"/>
      <c r="F32" s="610"/>
      <c r="G32" s="619"/>
      <c r="H32" s="391"/>
      <c r="I32" s="620"/>
      <c r="J32" s="609" t="s">
        <v>94</v>
      </c>
      <c r="K32" s="41"/>
      <c r="L32" s="610"/>
      <c r="M32" s="605" t="s">
        <v>18</v>
      </c>
      <c r="N32" s="413"/>
      <c r="O32" s="606"/>
      <c r="P32" s="609"/>
      <c r="Q32" s="41"/>
      <c r="R32" s="610"/>
      <c r="S32" s="609" t="s">
        <v>194</v>
      </c>
      <c r="T32" s="40"/>
      <c r="U32" s="610"/>
      <c r="V32" s="1646"/>
      <c r="W32" s="727">
        <f>SUM(Z30*5)+(Z32*5)</f>
        <v>22.8</v>
      </c>
      <c r="X32" s="728" t="s">
        <v>98</v>
      </c>
      <c r="Y32" s="733" t="s">
        <v>101</v>
      </c>
      <c r="Z32" s="898">
        <v>2</v>
      </c>
      <c r="AA32" s="106" t="s">
        <v>111</v>
      </c>
      <c r="AB32" s="107">
        <v>1.8</v>
      </c>
      <c r="AC32" s="107">
        <f>AB32*1</f>
        <v>1.8</v>
      </c>
      <c r="AD32" s="107" t="s">
        <v>110</v>
      </c>
      <c r="AE32" s="107">
        <f>AB32*5</f>
        <v>9</v>
      </c>
      <c r="AF32" s="113"/>
      <c r="AG32" s="912"/>
      <c r="AH32" s="919">
        <v>0.1</v>
      </c>
      <c r="AI32" s="917">
        <v>0.71</v>
      </c>
      <c r="AJ32" s="918">
        <v>0.4</v>
      </c>
      <c r="AK32" s="80"/>
      <c r="AL32" s="203"/>
      <c r="AM32" s="203"/>
    </row>
    <row r="33" spans="2:39" ht="28.35" customHeight="1">
      <c r="B33" s="1665" t="s">
        <v>91</v>
      </c>
      <c r="C33" s="1639"/>
      <c r="D33" s="665"/>
      <c r="E33" s="41"/>
      <c r="F33" s="610"/>
      <c r="G33" s="619"/>
      <c r="H33" s="391"/>
      <c r="I33" s="620"/>
      <c r="J33" s="609"/>
      <c r="K33" s="41"/>
      <c r="L33" s="610"/>
      <c r="M33" s="611"/>
      <c r="N33" s="872"/>
      <c r="O33" s="612"/>
      <c r="P33" s="609"/>
      <c r="Q33" s="41"/>
      <c r="R33" s="610"/>
      <c r="S33" s="609"/>
      <c r="T33" s="41"/>
      <c r="U33" s="610"/>
      <c r="V33" s="1646"/>
      <c r="W33" s="731" t="s">
        <v>8</v>
      </c>
      <c r="X33" s="732"/>
      <c r="Y33" s="733" t="s">
        <v>102</v>
      </c>
      <c r="Z33" s="943">
        <v>0</v>
      </c>
      <c r="AA33" s="106" t="s">
        <v>112</v>
      </c>
      <c r="AB33" s="107">
        <v>2.5</v>
      </c>
      <c r="AC33" s="107"/>
      <c r="AD33" s="107">
        <f>AB33*5</f>
        <v>12.5</v>
      </c>
      <c r="AE33" s="107" t="s">
        <v>110</v>
      </c>
      <c r="AF33" s="113"/>
      <c r="AG33" s="912"/>
      <c r="AH33" s="919"/>
      <c r="AI33" s="917">
        <v>0.25</v>
      </c>
      <c r="AJ33" s="918">
        <v>0.85</v>
      </c>
      <c r="AK33" s="80"/>
      <c r="AL33" s="203"/>
      <c r="AM33" s="203"/>
    </row>
    <row r="34" spans="2:39" ht="28.35" customHeight="1">
      <c r="B34" s="1665"/>
      <c r="C34" s="1639"/>
      <c r="D34" s="665"/>
      <c r="E34" s="41"/>
      <c r="F34" s="610"/>
      <c r="G34" s="619"/>
      <c r="H34" s="391"/>
      <c r="I34" s="620"/>
      <c r="J34" s="611"/>
      <c r="K34" s="872"/>
      <c r="L34" s="612"/>
      <c r="M34" s="611"/>
      <c r="N34" s="872"/>
      <c r="O34" s="612"/>
      <c r="P34" s="609"/>
      <c r="Q34" s="41"/>
      <c r="R34" s="610"/>
      <c r="S34" s="609"/>
      <c r="T34" s="41"/>
      <c r="U34" s="610"/>
      <c r="V34" s="1646"/>
      <c r="W34" s="1010">
        <f>SUM(Z29*2)+(Z30*7)</f>
        <v>30.12</v>
      </c>
      <c r="X34" s="728" t="s">
        <v>98</v>
      </c>
      <c r="Y34" s="735" t="s">
        <v>103</v>
      </c>
      <c r="Z34" s="943">
        <v>0</v>
      </c>
      <c r="AA34" s="106" t="s">
        <v>113</v>
      </c>
      <c r="AB34" s="107">
        <v>1</v>
      </c>
      <c r="AC34" s="106"/>
      <c r="AD34" s="106"/>
      <c r="AE34" s="106">
        <f>AB34*15</f>
        <v>15</v>
      </c>
      <c r="AF34" s="113"/>
      <c r="AG34" s="912"/>
      <c r="AH34" s="916"/>
      <c r="AI34" s="917"/>
      <c r="AJ34" s="918">
        <v>1</v>
      </c>
      <c r="AK34" s="80"/>
      <c r="AL34" s="203"/>
      <c r="AM34" s="203"/>
    </row>
    <row r="35" spans="2:39" ht="28.35" customHeight="1">
      <c r="B35" s="899" t="s">
        <v>67</v>
      </c>
      <c r="C35" s="125"/>
      <c r="D35" s="665"/>
      <c r="E35" s="41"/>
      <c r="F35" s="610"/>
      <c r="G35" s="609"/>
      <c r="H35" s="41"/>
      <c r="I35" s="610"/>
      <c r="J35" s="609"/>
      <c r="K35" s="41"/>
      <c r="L35" s="610"/>
      <c r="M35" s="611"/>
      <c r="N35" s="872"/>
      <c r="O35" s="612"/>
      <c r="P35" s="609"/>
      <c r="Q35" s="41"/>
      <c r="R35" s="610"/>
      <c r="S35" s="609"/>
      <c r="T35" s="41"/>
      <c r="U35" s="610"/>
      <c r="V35" s="1646"/>
      <c r="W35" s="731" t="s">
        <v>9</v>
      </c>
      <c r="X35" s="732"/>
      <c r="Y35" s="737"/>
      <c r="Z35" s="943"/>
      <c r="AA35" s="106"/>
      <c r="AB35" s="107"/>
      <c r="AC35" s="106">
        <f>SUM(AC30:AC34)</f>
        <v>27.8</v>
      </c>
      <c r="AD35" s="106">
        <f>SUM(AD30:AD34)</f>
        <v>22.5</v>
      </c>
      <c r="AE35" s="106">
        <f>SUM(AE30:AE34)</f>
        <v>114</v>
      </c>
      <c r="AF35" s="113"/>
      <c r="AG35" s="912"/>
      <c r="AH35" s="919"/>
      <c r="AI35" s="917"/>
      <c r="AJ35" s="918"/>
      <c r="AK35" s="80"/>
    </row>
    <row r="36" spans="2:39" ht="28.35" customHeight="1" thickBot="1">
      <c r="B36" s="937"/>
      <c r="C36" s="137"/>
      <c r="D36" s="213"/>
      <c r="E36" s="216"/>
      <c r="F36" s="214"/>
      <c r="G36" s="215"/>
      <c r="H36" s="216"/>
      <c r="I36" s="214"/>
      <c r="J36" s="215"/>
      <c r="K36" s="216"/>
      <c r="L36" s="214"/>
      <c r="M36" s="215"/>
      <c r="N36" s="216"/>
      <c r="O36" s="214"/>
      <c r="P36" s="215"/>
      <c r="Q36" s="216"/>
      <c r="R36" s="214"/>
      <c r="S36" s="215"/>
      <c r="T36" s="216"/>
      <c r="U36" s="214"/>
      <c r="V36" s="1647"/>
      <c r="W36" s="738">
        <f>SUM(W30+W34)*4+(W32*9)</f>
        <v>736.68000000000006</v>
      </c>
      <c r="X36" s="739" t="s">
        <v>104</v>
      </c>
      <c r="Y36" s="740"/>
      <c r="Z36" s="944"/>
      <c r="AA36" s="106"/>
      <c r="AB36" s="107"/>
      <c r="AC36" s="112" t="e">
        <f>AC35*4/#REF!</f>
        <v>#REF!</v>
      </c>
      <c r="AD36" s="112" t="e">
        <f>AD35*9/#REF!</f>
        <v>#REF!</v>
      </c>
      <c r="AE36" s="112" t="e">
        <f>AE35*4/#REF!</f>
        <v>#REF!</v>
      </c>
      <c r="AF36" s="113"/>
      <c r="AG36" s="920" t="s">
        <v>401</v>
      </c>
      <c r="AH36" s="919">
        <f>SUM(AH31:AH35)</f>
        <v>6.1</v>
      </c>
      <c r="AI36" s="917">
        <f>SUM(AI31:AI35)</f>
        <v>2.56</v>
      </c>
      <c r="AJ36" s="918">
        <f>SUM(AJ31:AJ35)</f>
        <v>2.25</v>
      </c>
      <c r="AK36" s="80"/>
    </row>
    <row r="37" spans="2:39" s="21" customFormat="1" ht="42.75" customHeight="1">
      <c r="B37" s="897">
        <v>12</v>
      </c>
      <c r="C37" s="1638"/>
      <c r="D37" s="816" t="str">
        <f>'12月菜單'!M19</f>
        <v>香Q米飯</v>
      </c>
      <c r="E37" s="861" t="s">
        <v>44</v>
      </c>
      <c r="F37" s="817"/>
      <c r="G37" s="816" t="str">
        <f>'12月菜單'!M20</f>
        <v>韓式拌雞</v>
      </c>
      <c r="H37" s="861" t="s">
        <v>254</v>
      </c>
      <c r="I37" s="817"/>
      <c r="J37" s="816" t="str">
        <f>'12月菜單'!M21</f>
        <v>咖哩洋芋</v>
      </c>
      <c r="K37" s="861" t="s">
        <v>14</v>
      </c>
      <c r="L37" s="817"/>
      <c r="M37" s="816" t="str">
        <f>'12月菜單'!M22</f>
        <v>豆乾滷肉(豆)</v>
      </c>
      <c r="N37" s="861" t="s">
        <v>140</v>
      </c>
      <c r="O37" s="817"/>
      <c r="P37" s="816" t="str">
        <f>'12月菜單'!M23</f>
        <v>深色蔬菜</v>
      </c>
      <c r="Q37" s="842" t="s">
        <v>148</v>
      </c>
      <c r="R37" s="817"/>
      <c r="S37" s="816" t="str">
        <f>'12月菜單'!M24</f>
        <v>脆筍肉片湯(醃)</v>
      </c>
      <c r="T37" s="861" t="s">
        <v>46</v>
      </c>
      <c r="U37" s="817"/>
      <c r="V37" s="1669"/>
      <c r="W37" s="731" t="s">
        <v>4</v>
      </c>
      <c r="X37" s="806"/>
      <c r="Y37" s="807" t="s">
        <v>97</v>
      </c>
      <c r="Z37" s="979">
        <f>AH45</f>
        <v>6.1899999999999995</v>
      </c>
      <c r="AA37" s="106"/>
      <c r="AB37" s="107"/>
      <c r="AC37" s="106" t="s">
        <v>105</v>
      </c>
      <c r="AD37" s="106" t="s">
        <v>106</v>
      </c>
      <c r="AE37" s="106" t="s">
        <v>107</v>
      </c>
      <c r="AF37" s="113"/>
      <c r="AG37" s="912"/>
      <c r="AH37" s="925"/>
      <c r="AI37" s="926"/>
      <c r="AJ37" s="927"/>
      <c r="AK37" s="80"/>
    </row>
    <row r="38" spans="2:39" ht="28.35" customHeight="1">
      <c r="B38" s="897" t="s">
        <v>114</v>
      </c>
      <c r="C38" s="1639"/>
      <c r="D38" s="609" t="s">
        <v>153</v>
      </c>
      <c r="E38" s="40"/>
      <c r="F38" s="610">
        <v>110</v>
      </c>
      <c r="G38" s="609" t="s">
        <v>402</v>
      </c>
      <c r="H38" s="40"/>
      <c r="I38" s="610">
        <v>50</v>
      </c>
      <c r="J38" s="609" t="s">
        <v>319</v>
      </c>
      <c r="K38" s="40"/>
      <c r="L38" s="610">
        <v>50</v>
      </c>
      <c r="M38" s="619" t="s">
        <v>414</v>
      </c>
      <c r="N38" s="878" t="s">
        <v>249</v>
      </c>
      <c r="O38" s="620">
        <v>35</v>
      </c>
      <c r="P38" s="609" t="str">
        <f>P37</f>
        <v>深色蔬菜</v>
      </c>
      <c r="Q38" s="40"/>
      <c r="R38" s="612">
        <v>120</v>
      </c>
      <c r="S38" s="611" t="s">
        <v>255</v>
      </c>
      <c r="T38" s="881" t="s">
        <v>253</v>
      </c>
      <c r="U38" s="612">
        <v>40</v>
      </c>
      <c r="V38" s="1669"/>
      <c r="W38" s="727">
        <f>SUM(Z37*15)+(Z39*5)+(Z41*15)</f>
        <v>101.85</v>
      </c>
      <c r="X38" s="728" t="s">
        <v>98</v>
      </c>
      <c r="Y38" s="808" t="s">
        <v>99</v>
      </c>
      <c r="Z38" s="977">
        <f>AI45</f>
        <v>3.01</v>
      </c>
      <c r="AA38" s="108" t="s">
        <v>108</v>
      </c>
      <c r="AB38" s="107">
        <v>6</v>
      </c>
      <c r="AC38" s="107">
        <f>AB38*2</f>
        <v>12</v>
      </c>
      <c r="AD38" s="107"/>
      <c r="AE38" s="107">
        <f>AB38*15</f>
        <v>90</v>
      </c>
      <c r="AF38" s="113"/>
      <c r="AG38" s="912"/>
      <c r="AH38" s="913" t="s">
        <v>398</v>
      </c>
      <c r="AI38" s="914" t="s">
        <v>399</v>
      </c>
      <c r="AJ38" s="915" t="s">
        <v>400</v>
      </c>
      <c r="AK38" s="172"/>
    </row>
    <row r="39" spans="2:39" ht="28.35" customHeight="1">
      <c r="B39" s="897">
        <v>8</v>
      </c>
      <c r="C39" s="1639"/>
      <c r="D39" s="609"/>
      <c r="E39" s="40"/>
      <c r="F39" s="610"/>
      <c r="G39" s="609" t="s">
        <v>89</v>
      </c>
      <c r="H39" s="40"/>
      <c r="I39" s="610"/>
      <c r="J39" s="615" t="s">
        <v>318</v>
      </c>
      <c r="K39" s="41"/>
      <c r="L39" s="610">
        <v>20</v>
      </c>
      <c r="M39" s="619" t="s">
        <v>201</v>
      </c>
      <c r="N39" s="879"/>
      <c r="O39" s="620">
        <v>12</v>
      </c>
      <c r="P39" s="609" t="s">
        <v>138</v>
      </c>
      <c r="Q39" s="40"/>
      <c r="R39" s="610"/>
      <c r="S39" s="611" t="s">
        <v>195</v>
      </c>
      <c r="T39" s="62"/>
      <c r="U39" s="612">
        <v>5</v>
      </c>
      <c r="V39" s="1669"/>
      <c r="W39" s="731" t="s">
        <v>6</v>
      </c>
      <c r="X39" s="732"/>
      <c r="Y39" s="807" t="s">
        <v>100</v>
      </c>
      <c r="Z39" s="945">
        <f>AJ45</f>
        <v>1.7999999999999998</v>
      </c>
      <c r="AA39" s="109" t="s">
        <v>109</v>
      </c>
      <c r="AB39" s="107">
        <v>2.2999999999999998</v>
      </c>
      <c r="AC39" s="110">
        <f>AB39*7</f>
        <v>16.099999999999998</v>
      </c>
      <c r="AD39" s="107">
        <f>AB39*5</f>
        <v>11.5</v>
      </c>
      <c r="AE39" s="107" t="s">
        <v>110</v>
      </c>
      <c r="AF39" s="113"/>
      <c r="AG39" s="912"/>
      <c r="AH39" s="913">
        <v>5.5</v>
      </c>
      <c r="AI39" s="914">
        <v>1.66</v>
      </c>
      <c r="AJ39" s="915">
        <v>0.2</v>
      </c>
      <c r="AK39" s="80"/>
    </row>
    <row r="40" spans="2:39" ht="28.35" customHeight="1">
      <c r="B40" s="897" t="s">
        <v>7</v>
      </c>
      <c r="C40" s="1639"/>
      <c r="D40" s="609"/>
      <c r="E40" s="40"/>
      <c r="F40" s="610"/>
      <c r="G40" s="611" t="s">
        <v>259</v>
      </c>
      <c r="H40" s="40"/>
      <c r="I40" s="610"/>
      <c r="J40" s="609" t="s">
        <v>315</v>
      </c>
      <c r="K40" s="41"/>
      <c r="L40" s="610">
        <v>10</v>
      </c>
      <c r="M40" s="619" t="s">
        <v>94</v>
      </c>
      <c r="N40" s="878"/>
      <c r="O40" s="620"/>
      <c r="P40" s="609"/>
      <c r="Q40" s="40"/>
      <c r="R40" s="610"/>
      <c r="S40" s="611" t="s">
        <v>71</v>
      </c>
      <c r="T40" s="62"/>
      <c r="U40" s="612"/>
      <c r="V40" s="1669"/>
      <c r="W40" s="1011">
        <f>SUM(Z38*5)+(Z40*5)</f>
        <v>25.049999999999997</v>
      </c>
      <c r="X40" s="728" t="s">
        <v>98</v>
      </c>
      <c r="Y40" s="807" t="s">
        <v>101</v>
      </c>
      <c r="Z40" s="898">
        <v>2</v>
      </c>
      <c r="AA40" s="106" t="s">
        <v>111</v>
      </c>
      <c r="AB40" s="107">
        <v>1.6</v>
      </c>
      <c r="AC40" s="107">
        <f>AB40*1</f>
        <v>1.6</v>
      </c>
      <c r="AD40" s="107" t="s">
        <v>110</v>
      </c>
      <c r="AE40" s="107">
        <f>AB40*5</f>
        <v>8</v>
      </c>
      <c r="AF40" s="113"/>
      <c r="AG40" s="912"/>
      <c r="AH40" s="916">
        <v>0.55000000000000004</v>
      </c>
      <c r="AI40" s="917">
        <v>0.87</v>
      </c>
      <c r="AJ40" s="918">
        <v>1.2</v>
      </c>
      <c r="AK40" s="80"/>
    </row>
    <row r="41" spans="2:39" ht="28.35" customHeight="1">
      <c r="B41" s="1665" t="s">
        <v>92</v>
      </c>
      <c r="C41" s="1639"/>
      <c r="D41" s="609"/>
      <c r="E41" s="40"/>
      <c r="F41" s="610"/>
      <c r="G41" s="611"/>
      <c r="H41" s="40"/>
      <c r="I41" s="610"/>
      <c r="J41" s="609" t="s">
        <v>192</v>
      </c>
      <c r="K41" s="41"/>
      <c r="L41" s="610"/>
      <c r="M41" s="619"/>
      <c r="N41" s="317"/>
      <c r="O41" s="620"/>
      <c r="P41" s="609"/>
      <c r="Q41" s="40"/>
      <c r="R41" s="610"/>
      <c r="S41" s="602"/>
      <c r="T41" s="63"/>
      <c r="U41" s="612"/>
      <c r="V41" s="1669"/>
      <c r="W41" s="731" t="s">
        <v>8</v>
      </c>
      <c r="X41" s="732"/>
      <c r="Y41" s="807" t="s">
        <v>102</v>
      </c>
      <c r="Z41" s="945">
        <v>0</v>
      </c>
      <c r="AA41" s="106" t="s">
        <v>112</v>
      </c>
      <c r="AB41" s="107">
        <v>2.5</v>
      </c>
      <c r="AC41" s="107"/>
      <c r="AD41" s="107">
        <f>AB41*5</f>
        <v>12.5</v>
      </c>
      <c r="AE41" s="107" t="s">
        <v>110</v>
      </c>
      <c r="AF41" s="113"/>
      <c r="AG41" s="912"/>
      <c r="AH41" s="919">
        <v>0.14000000000000001</v>
      </c>
      <c r="AI41" s="917">
        <v>0.34</v>
      </c>
      <c r="AJ41" s="918">
        <v>0.4</v>
      </c>
      <c r="AK41" s="80"/>
    </row>
    <row r="42" spans="2:39" ht="28.35" customHeight="1">
      <c r="B42" s="1665"/>
      <c r="C42" s="1639"/>
      <c r="D42" s="665"/>
      <c r="E42" s="41"/>
      <c r="F42" s="610"/>
      <c r="G42" s="609"/>
      <c r="H42" s="41"/>
      <c r="I42" s="610"/>
      <c r="J42" s="609"/>
      <c r="K42" s="41"/>
      <c r="L42" s="610"/>
      <c r="M42" s="619"/>
      <c r="N42" s="317"/>
      <c r="O42" s="620"/>
      <c r="P42" s="609"/>
      <c r="Q42" s="41"/>
      <c r="R42" s="610"/>
      <c r="S42" s="609"/>
      <c r="T42" s="41"/>
      <c r="U42" s="610"/>
      <c r="V42" s="1669"/>
      <c r="W42" s="1010">
        <f>SUM(Z37*2)+(Z38*7)</f>
        <v>33.450000000000003</v>
      </c>
      <c r="X42" s="728" t="s">
        <v>98</v>
      </c>
      <c r="Y42" s="809" t="s">
        <v>103</v>
      </c>
      <c r="Z42" s="945">
        <v>0</v>
      </c>
      <c r="AA42" s="106" t="s">
        <v>113</v>
      </c>
      <c r="AB42" s="107"/>
      <c r="AC42" s="106"/>
      <c r="AD42" s="106"/>
      <c r="AE42" s="106">
        <f>AB42*15</f>
        <v>0</v>
      </c>
      <c r="AF42" s="113"/>
      <c r="AG42" s="912"/>
      <c r="AH42" s="919"/>
      <c r="AI42" s="917">
        <v>0.14000000000000001</v>
      </c>
      <c r="AJ42" s="918"/>
      <c r="AK42" s="80"/>
    </row>
    <row r="43" spans="2:39" ht="28.35" customHeight="1">
      <c r="B43" s="899" t="s">
        <v>67</v>
      </c>
      <c r="C43" s="125"/>
      <c r="D43" s="157"/>
      <c r="E43" s="41"/>
      <c r="F43" s="384"/>
      <c r="G43" s="381"/>
      <c r="H43" s="41"/>
      <c r="I43" s="384"/>
      <c r="J43" s="381"/>
      <c r="K43" s="41"/>
      <c r="L43" s="384"/>
      <c r="M43" s="381"/>
      <c r="N43" s="41"/>
      <c r="O43" s="384"/>
      <c r="P43" s="381"/>
      <c r="Q43" s="41"/>
      <c r="R43" s="384"/>
      <c r="S43" s="381"/>
      <c r="T43" s="41"/>
      <c r="U43" s="384"/>
      <c r="V43" s="1669"/>
      <c r="W43" s="731" t="s">
        <v>9</v>
      </c>
      <c r="X43" s="732"/>
      <c r="Y43" s="810"/>
      <c r="Z43" s="945"/>
      <c r="AA43" s="106"/>
      <c r="AB43" s="107"/>
      <c r="AC43" s="106">
        <f>SUM(AC38:AC42)</f>
        <v>29.7</v>
      </c>
      <c r="AD43" s="106">
        <f>SUM(AD38:AD42)</f>
        <v>24</v>
      </c>
      <c r="AE43" s="106">
        <f>SUM(AE38:AE42)</f>
        <v>98</v>
      </c>
      <c r="AF43" s="113"/>
      <c r="AG43" s="912"/>
      <c r="AH43" s="919"/>
      <c r="AI43" s="917"/>
      <c r="AJ43" s="918"/>
      <c r="AK43" s="80"/>
    </row>
    <row r="44" spans="2:39" ht="28.35" customHeight="1" thickBot="1">
      <c r="B44" s="946"/>
      <c r="C44" s="900"/>
      <c r="D44" s="947"/>
      <c r="E44" s="948"/>
      <c r="F44" s="949"/>
      <c r="G44" s="950"/>
      <c r="H44" s="948"/>
      <c r="I44" s="949"/>
      <c r="J44" s="950"/>
      <c r="K44" s="948"/>
      <c r="L44" s="949"/>
      <c r="M44" s="950"/>
      <c r="N44" s="948"/>
      <c r="O44" s="949"/>
      <c r="P44" s="950"/>
      <c r="Q44" s="948"/>
      <c r="R44" s="949"/>
      <c r="S44" s="950"/>
      <c r="T44" s="948"/>
      <c r="U44" s="949"/>
      <c r="V44" s="1670"/>
      <c r="W44" s="951">
        <f>SUM(W38+W42)*4+(W40*9)</f>
        <v>766.65000000000009</v>
      </c>
      <c r="X44" s="952" t="s">
        <v>104</v>
      </c>
      <c r="Y44" s="953"/>
      <c r="Z44" s="954"/>
      <c r="AA44" s="106"/>
      <c r="AB44" s="107"/>
      <c r="AC44" s="112" t="e">
        <f>AC43*4/#REF!</f>
        <v>#REF!</v>
      </c>
      <c r="AD44" s="112" t="e">
        <f>AD43*9/#REF!</f>
        <v>#REF!</v>
      </c>
      <c r="AE44" s="112" t="e">
        <f>AE43*4/#REF!</f>
        <v>#REF!</v>
      </c>
      <c r="AF44" s="113"/>
      <c r="AG44" s="912"/>
      <c r="AH44" s="913"/>
      <c r="AI44" s="914"/>
      <c r="AJ44" s="915"/>
      <c r="AK44" s="80"/>
    </row>
    <row r="45" spans="2:39" ht="40.5" customHeight="1" thickTop="1">
      <c r="B45" s="1650" t="s">
        <v>389</v>
      </c>
      <c r="C45" s="1651"/>
      <c r="D45" s="1651"/>
      <c r="E45" s="1651"/>
      <c r="F45" s="1651"/>
      <c r="G45" s="1651"/>
      <c r="H45" s="1651"/>
      <c r="I45" s="1651"/>
      <c r="J45" s="1651"/>
      <c r="K45" s="1651"/>
      <c r="L45" s="1651"/>
      <c r="M45" s="1651"/>
      <c r="N45" s="1651"/>
      <c r="O45" s="1651"/>
      <c r="P45" s="1651"/>
      <c r="Q45" s="1651"/>
      <c r="R45" s="1651"/>
      <c r="S45" s="1651"/>
      <c r="T45" s="1651"/>
      <c r="U45" s="1651"/>
      <c r="V45" s="1651"/>
      <c r="W45" s="1651"/>
      <c r="X45" s="1651"/>
      <c r="Y45" s="1651"/>
      <c r="Z45" s="89"/>
      <c r="AA45" s="78"/>
      <c r="AB45" s="79"/>
      <c r="AC45" s="78"/>
      <c r="AD45" s="78"/>
      <c r="AE45" s="78"/>
      <c r="AF45" s="80"/>
      <c r="AG45" s="920" t="s">
        <v>401</v>
      </c>
      <c r="AH45" s="913">
        <f>SUM(AH39:AH44)</f>
        <v>6.1899999999999995</v>
      </c>
      <c r="AI45" s="914">
        <f>SUM(AI39:AI44)</f>
        <v>3.01</v>
      </c>
      <c r="AJ45" s="915">
        <f>SUM(AJ39:AJ44)</f>
        <v>1.7999999999999998</v>
      </c>
      <c r="AK45" s="80"/>
    </row>
    <row r="46" spans="2:39">
      <c r="B46" s="94"/>
      <c r="C46" s="76"/>
      <c r="D46" s="1668"/>
      <c r="E46" s="1668"/>
      <c r="F46" s="1668"/>
      <c r="G46" s="1668"/>
      <c r="H46" s="330"/>
      <c r="I46" s="93"/>
      <c r="J46" s="93"/>
      <c r="K46" s="100"/>
      <c r="L46" s="93"/>
      <c r="M46" s="76"/>
      <c r="N46" s="100"/>
      <c r="O46" s="93"/>
      <c r="P46" s="76"/>
      <c r="Q46" s="100"/>
      <c r="R46" s="93"/>
      <c r="S46" s="76"/>
      <c r="T46" s="330"/>
      <c r="U46" s="93"/>
      <c r="V46" s="101"/>
      <c r="W46" s="76"/>
      <c r="X46" s="102"/>
      <c r="Y46" s="94"/>
      <c r="Z46" s="76"/>
      <c r="AA46" s="93"/>
      <c r="AB46" s="94"/>
      <c r="AC46" s="93"/>
      <c r="AD46" s="93"/>
      <c r="AE46" s="93"/>
      <c r="AF46" s="76"/>
      <c r="AG46" s="80"/>
      <c r="AH46" s="80"/>
      <c r="AI46" s="80"/>
      <c r="AJ46" s="80"/>
      <c r="AK46" s="80"/>
    </row>
    <row r="47" spans="2:39">
      <c r="B47" s="98"/>
      <c r="C47" s="76"/>
      <c r="D47" s="76"/>
      <c r="E47" s="857"/>
      <c r="F47" s="76"/>
      <c r="G47" s="76"/>
      <c r="H47" s="857"/>
      <c r="I47" s="76"/>
      <c r="J47" s="76"/>
      <c r="K47" s="99"/>
      <c r="L47" s="76"/>
      <c r="M47" s="76"/>
      <c r="N47" s="99"/>
      <c r="O47" s="76"/>
      <c r="P47" s="76"/>
      <c r="Q47" s="99"/>
      <c r="R47" s="76"/>
      <c r="S47" s="76"/>
      <c r="T47" s="857"/>
      <c r="U47" s="76"/>
      <c r="V47" s="103"/>
      <c r="W47" s="76"/>
      <c r="X47" s="102"/>
      <c r="Y47" s="94"/>
      <c r="Z47" s="76"/>
      <c r="AA47" s="93"/>
      <c r="AB47" s="94"/>
      <c r="AC47" s="93"/>
      <c r="AD47" s="93"/>
      <c r="AE47" s="93"/>
      <c r="AF47" s="76"/>
    </row>
    <row r="48" spans="2:39">
      <c r="Y48" s="25"/>
    </row>
    <row r="49" spans="25:25">
      <c r="Y49" s="25"/>
    </row>
    <row r="50" spans="25:25">
      <c r="Y50" s="25"/>
    </row>
    <row r="51" spans="25:25">
      <c r="Y51" s="25"/>
    </row>
    <row r="52" spans="25:25">
      <c r="Y52" s="25"/>
    </row>
  </sheetData>
  <mergeCells count="21">
    <mergeCell ref="D46:G46"/>
    <mergeCell ref="C29:C34"/>
    <mergeCell ref="V37:V44"/>
    <mergeCell ref="B45:Y45"/>
    <mergeCell ref="B33:B34"/>
    <mergeCell ref="C5:C10"/>
    <mergeCell ref="B1:Z1"/>
    <mergeCell ref="B17:B18"/>
    <mergeCell ref="B2:G2"/>
    <mergeCell ref="B25:B26"/>
    <mergeCell ref="V2:Z3"/>
    <mergeCell ref="W4:X4"/>
    <mergeCell ref="V5:V12"/>
    <mergeCell ref="C37:C42"/>
    <mergeCell ref="V21:V28"/>
    <mergeCell ref="B9:B10"/>
    <mergeCell ref="V13:V20"/>
    <mergeCell ref="C21:C26"/>
    <mergeCell ref="B41:B42"/>
    <mergeCell ref="V29:V36"/>
    <mergeCell ref="C13:C18"/>
  </mergeCells>
  <phoneticPr fontId="19" type="noConversion"/>
  <conditionalFormatting sqref="N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{E956E884-1CBE-46B8-B59A-E2BDE51E17E4}</x14:id>
        </ext>
      </extLst>
    </cfRule>
  </conditionalFormatting>
  <printOptions horizontalCentered="1" verticalCentered="1"/>
  <pageMargins left="0.23622047244094491" right="0.15748031496062992" top="0.19685039370078741" bottom="0.15748031496062992" header="0.51181102362204722" footer="0.23622047244094491"/>
  <pageSetup paperSize="9" scale="38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956E884-1CBE-46B8-B59A-E2BDE51E17E4}">
            <x14:dataBar minLength="0" maxLength="100" negativeBarColorSameAsPositive="1" axisPosition="none">
              <x14:cfvo type="min"/>
              <x14:cfvo type="max"/>
            </x14:dataBar>
          </x14:cfRule>
          <xm:sqref>N7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13</vt:i4>
      </vt:variant>
      <vt:variant>
        <vt:lpstr>具名範圍</vt:lpstr>
      </vt:variant>
      <vt:variant>
        <vt:i4>8</vt:i4>
      </vt:variant>
    </vt:vector>
  </HeadingPairs>
  <TitlesOfParts>
    <vt:vector size="21" baseType="lpstr">
      <vt:lpstr>12月菜單國華</vt:lpstr>
      <vt:lpstr>第一週明細)</vt:lpstr>
      <vt:lpstr>第二週明細 (2)</vt:lpstr>
      <vt:lpstr>第三週明細 (2)</vt:lpstr>
      <vt:lpstr>第四週明細 (2)</vt:lpstr>
      <vt:lpstr>第五週明細 (2)</vt:lpstr>
      <vt:lpstr>12月菜單</vt:lpstr>
      <vt:lpstr>第一週明細</vt:lpstr>
      <vt:lpstr>第二週明細</vt:lpstr>
      <vt:lpstr>第三週明細</vt:lpstr>
      <vt:lpstr>第四週明細</vt:lpstr>
      <vt:lpstr>第五週明細</vt:lpstr>
      <vt:lpstr>   </vt:lpstr>
      <vt:lpstr>'   '!Print_Area</vt:lpstr>
      <vt:lpstr>'12月菜單'!Print_Area</vt:lpstr>
      <vt:lpstr>第一週明細!Print_Area</vt:lpstr>
      <vt:lpstr>第二週明細!Print_Area</vt:lpstr>
      <vt:lpstr>第三週明細!Print_Area</vt:lpstr>
      <vt:lpstr>第五週明細!Print_Area</vt:lpstr>
      <vt:lpstr>'第五週明細 (2)'!Print_Area</vt:lpstr>
      <vt:lpstr>第四週明細!Print_Area</vt:lpstr>
    </vt:vector>
  </TitlesOfParts>
  <Company>TEST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user</cp:lastModifiedBy>
  <cp:lastPrinted>2023-11-09T11:10:08Z</cp:lastPrinted>
  <dcterms:created xsi:type="dcterms:W3CDTF">2013-10-17T10:44:48Z</dcterms:created>
  <dcterms:modified xsi:type="dcterms:W3CDTF">2023-12-01T00:22:33Z</dcterms:modified>
</cp:coreProperties>
</file>