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5A20362-5E49-4A65-A394-261504B1C4C3}" xr6:coauthVersionLast="36" xr6:coauthVersionMax="36" xr10:uidLastSave="{00000000-0000-0000-0000-000000000000}"/>
  <bookViews>
    <workbookView xWindow="0" yWindow="0" windowWidth="28800" windowHeight="13590" xr2:uid="{3CE7DCDA-42CC-4444-9481-5178047963B0}"/>
  </bookViews>
  <sheets>
    <sheet name="國華4月菜單" sheetId="7" r:id="rId1"/>
    <sheet name="第一週明細)" sheetId="8" r:id="rId2"/>
    <sheet name="第二週明細 (2)" sheetId="9" r:id="rId3"/>
    <sheet name="第三週明細 (2)" sheetId="10" r:id="rId4"/>
    <sheet name="第四週明細 (2)" sheetId="11" r:id="rId5"/>
    <sheet name="第五週明細 (2)" sheetId="12" r:id="rId6"/>
    <sheet name="玉美彰化菜單" sheetId="1" r:id="rId7"/>
    <sheet name="第一週明細" sheetId="2" r:id="rId8"/>
    <sheet name="第二週明細" sheetId="3" r:id="rId9"/>
    <sheet name="第三週明細" sheetId="4" r:id="rId10"/>
    <sheet name="第四週明細" sheetId="5" r:id="rId11"/>
    <sheet name="第五週明細" sheetId="6" r:id="rId12"/>
  </sheets>
  <definedNames>
    <definedName name="_xlnm.Print_Area" localSheetId="7">第一週明細!$A$1:$X$43</definedName>
    <definedName name="_xlnm.Print_Area" localSheetId="9">第三週明細!$A$1:$X$43</definedName>
    <definedName name="_xlnm.Print_Area" localSheetId="11">第五週明細!$A$1:$X$43</definedName>
    <definedName name="_xlnm.Print_Area" localSheetId="10">第四週明細!$A$1:$X$43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2" l="1"/>
  <c r="G5" i="12"/>
  <c r="J5" i="12"/>
  <c r="M5" i="12"/>
  <c r="P5" i="12"/>
  <c r="S5" i="12"/>
  <c r="AC6" i="12"/>
  <c r="AF6" i="12" s="1"/>
  <c r="AE6" i="12"/>
  <c r="AE11" i="12" s="1"/>
  <c r="AC7" i="12"/>
  <c r="AC11" i="12" s="1"/>
  <c r="AD7" i="12"/>
  <c r="AC8" i="12"/>
  <c r="AE8" i="12"/>
  <c r="AF8" i="12" s="1"/>
  <c r="AD9" i="12"/>
  <c r="AF9" i="12" s="1"/>
  <c r="AE10" i="12"/>
  <c r="D13" i="12"/>
  <c r="G13" i="12"/>
  <c r="J13" i="12"/>
  <c r="M13" i="12"/>
  <c r="P13" i="12"/>
  <c r="S13" i="12"/>
  <c r="AC14" i="12"/>
  <c r="AE14" i="12"/>
  <c r="AF14" i="12"/>
  <c r="AC15" i="12"/>
  <c r="AD15" i="12"/>
  <c r="AF15" i="12" s="1"/>
  <c r="AC16" i="12"/>
  <c r="AC19" i="12" s="1"/>
  <c r="AE16" i="12"/>
  <c r="AF16" i="12"/>
  <c r="AD17" i="12"/>
  <c r="AF17" i="12"/>
  <c r="AE18" i="12"/>
  <c r="AE19" i="12"/>
  <c r="D21" i="12"/>
  <c r="G21" i="12"/>
  <c r="J21" i="12"/>
  <c r="M21" i="12"/>
  <c r="P21" i="12"/>
  <c r="S21" i="12"/>
  <c r="AC22" i="12"/>
  <c r="AF22" i="12" s="1"/>
  <c r="AE22" i="12"/>
  <c r="AE27" i="12" s="1"/>
  <c r="AC23" i="12"/>
  <c r="AF23" i="12" s="1"/>
  <c r="AD23" i="12"/>
  <c r="AC24" i="12"/>
  <c r="AF24" i="12" s="1"/>
  <c r="AE24" i="12"/>
  <c r="AD25" i="12"/>
  <c r="AF25" i="12"/>
  <c r="AE26" i="12"/>
  <c r="AD27" i="12"/>
  <c r="D29" i="12"/>
  <c r="G29" i="12"/>
  <c r="J29" i="12"/>
  <c r="M29" i="12"/>
  <c r="P29" i="12"/>
  <c r="S29" i="12"/>
  <c r="AC30" i="12"/>
  <c r="AF30" i="12" s="1"/>
  <c r="AE30" i="12"/>
  <c r="AC31" i="12"/>
  <c r="AD31" i="12"/>
  <c r="AF31" i="12" s="1"/>
  <c r="AC32" i="12"/>
  <c r="AF32" i="12" s="1"/>
  <c r="AE32" i="12"/>
  <c r="AD33" i="12"/>
  <c r="AF33" i="12" s="1"/>
  <c r="AE34" i="12"/>
  <c r="AE35" i="12"/>
  <c r="D37" i="12"/>
  <c r="G37" i="12"/>
  <c r="J37" i="12"/>
  <c r="M37" i="12"/>
  <c r="P37" i="12"/>
  <c r="S37" i="12"/>
  <c r="AC38" i="12"/>
  <c r="AE38" i="12"/>
  <c r="AF38" i="12" s="1"/>
  <c r="AC39" i="12"/>
  <c r="AC43" i="12" s="1"/>
  <c r="AD39" i="12"/>
  <c r="AF39" i="12"/>
  <c r="AC40" i="12"/>
  <c r="AE40" i="12"/>
  <c r="AF40" i="12"/>
  <c r="AD41" i="12"/>
  <c r="AF41" i="12" s="1"/>
  <c r="AE42" i="12"/>
  <c r="AD43" i="12"/>
  <c r="D5" i="11"/>
  <c r="G5" i="11"/>
  <c r="J5" i="11"/>
  <c r="M5" i="11"/>
  <c r="P5" i="11"/>
  <c r="S5" i="11"/>
  <c r="AC6" i="11"/>
  <c r="AF6" i="11" s="1"/>
  <c r="AE6" i="11"/>
  <c r="AC7" i="11"/>
  <c r="AF7" i="11" s="1"/>
  <c r="AD7" i="11"/>
  <c r="AD11" i="11" s="1"/>
  <c r="AC8" i="11"/>
  <c r="AE8" i="11"/>
  <c r="AE11" i="11" s="1"/>
  <c r="AD9" i="11"/>
  <c r="AF9" i="11"/>
  <c r="AE10" i="11"/>
  <c r="AC11" i="11"/>
  <c r="D13" i="11"/>
  <c r="G13" i="11"/>
  <c r="J13" i="11"/>
  <c r="M13" i="11"/>
  <c r="P13" i="11"/>
  <c r="S13" i="11"/>
  <c r="AC14" i="11"/>
  <c r="AE14" i="11"/>
  <c r="AF14" i="11" s="1"/>
  <c r="AC15" i="11"/>
  <c r="AC19" i="11" s="1"/>
  <c r="AD15" i="11"/>
  <c r="AC16" i="11"/>
  <c r="AF16" i="11" s="1"/>
  <c r="AE16" i="11"/>
  <c r="AD17" i="11"/>
  <c r="AD19" i="11" s="1"/>
  <c r="AE18" i="11"/>
  <c r="D21" i="11"/>
  <c r="G21" i="11"/>
  <c r="J21" i="11"/>
  <c r="M21" i="11"/>
  <c r="P21" i="11"/>
  <c r="S21" i="11"/>
  <c r="AC22" i="11"/>
  <c r="AC27" i="11" s="1"/>
  <c r="AE22" i="11"/>
  <c r="AE27" i="11" s="1"/>
  <c r="AF22" i="11"/>
  <c r="AC23" i="11"/>
  <c r="AD23" i="11"/>
  <c r="AF23" i="11"/>
  <c r="AC24" i="11"/>
  <c r="AE24" i="11"/>
  <c r="AF24" i="11"/>
  <c r="Y25" i="11"/>
  <c r="AD25" i="11"/>
  <c r="AF25" i="11" s="1"/>
  <c r="AE26" i="11"/>
  <c r="AD27" i="11"/>
  <c r="D29" i="11"/>
  <c r="G29" i="11"/>
  <c r="J29" i="11"/>
  <c r="M29" i="11"/>
  <c r="P29" i="11"/>
  <c r="S29" i="11"/>
  <c r="AC30" i="11"/>
  <c r="AF30" i="11" s="1"/>
  <c r="AE30" i="11"/>
  <c r="AC31" i="11"/>
  <c r="AF31" i="11" s="1"/>
  <c r="AD31" i="11"/>
  <c r="AD35" i="11" s="1"/>
  <c r="AC32" i="11"/>
  <c r="AF32" i="11" s="1"/>
  <c r="AE32" i="11"/>
  <c r="AD33" i="11"/>
  <c r="AF33" i="11"/>
  <c r="AE34" i="11"/>
  <c r="AE35" i="11" s="1"/>
  <c r="AC35" i="11"/>
  <c r="AF35" i="11" s="1"/>
  <c r="D37" i="11"/>
  <c r="G37" i="11"/>
  <c r="J37" i="11"/>
  <c r="M37" i="11"/>
  <c r="P37" i="11"/>
  <c r="S37" i="11"/>
  <c r="AC38" i="11"/>
  <c r="AE38" i="11"/>
  <c r="AF38" i="11"/>
  <c r="AC39" i="11"/>
  <c r="AC43" i="11" s="1"/>
  <c r="AD39" i="11"/>
  <c r="AF39" i="11"/>
  <c r="AC40" i="11"/>
  <c r="AE40" i="11"/>
  <c r="AF40" i="11" s="1"/>
  <c r="Y41" i="11"/>
  <c r="AD41" i="11"/>
  <c r="AF41" i="11"/>
  <c r="AE42" i="11"/>
  <c r="AD43" i="11"/>
  <c r="D5" i="10"/>
  <c r="G5" i="10"/>
  <c r="J5" i="10"/>
  <c r="M5" i="10"/>
  <c r="P5" i="10"/>
  <c r="S5" i="10"/>
  <c r="AC6" i="10"/>
  <c r="AF6" i="10" s="1"/>
  <c r="AE6" i="10"/>
  <c r="AC7" i="10"/>
  <c r="AC11" i="10" s="1"/>
  <c r="AD7" i="10"/>
  <c r="AC8" i="10"/>
  <c r="AE8" i="10"/>
  <c r="AF8" i="10" s="1"/>
  <c r="AD9" i="10"/>
  <c r="AF9" i="10" s="1"/>
  <c r="AE10" i="10"/>
  <c r="AE11" i="10"/>
  <c r="D13" i="10"/>
  <c r="G13" i="10"/>
  <c r="J13" i="10"/>
  <c r="M13" i="10"/>
  <c r="P13" i="10"/>
  <c r="S13" i="10"/>
  <c r="AC14" i="10"/>
  <c r="AE14" i="10"/>
  <c r="AF14" i="10"/>
  <c r="AC15" i="10"/>
  <c r="AD15" i="10"/>
  <c r="AF15" i="10" s="1"/>
  <c r="AC16" i="10"/>
  <c r="AC19" i="10" s="1"/>
  <c r="AE16" i="10"/>
  <c r="AF16" i="10"/>
  <c r="AD17" i="10"/>
  <c r="AF17" i="10"/>
  <c r="AE18" i="10"/>
  <c r="AE19" i="10"/>
  <c r="D21" i="10"/>
  <c r="G21" i="10"/>
  <c r="J21" i="10"/>
  <c r="M21" i="10"/>
  <c r="P21" i="10"/>
  <c r="S21" i="10"/>
  <c r="AC22" i="10"/>
  <c r="AF22" i="10" s="1"/>
  <c r="AE22" i="10"/>
  <c r="AE27" i="10" s="1"/>
  <c r="AC23" i="10"/>
  <c r="AF23" i="10" s="1"/>
  <c r="AD23" i="10"/>
  <c r="AD27" i="10" s="1"/>
  <c r="AC24" i="10"/>
  <c r="AF24" i="10" s="1"/>
  <c r="AE24" i="10"/>
  <c r="Y25" i="10"/>
  <c r="AD25" i="10"/>
  <c r="AF25" i="10" s="1"/>
  <c r="AE26" i="10"/>
  <c r="AC27" i="10"/>
  <c r="D29" i="10"/>
  <c r="G29" i="10"/>
  <c r="J29" i="10"/>
  <c r="M29" i="10"/>
  <c r="P29" i="10"/>
  <c r="S29" i="10"/>
  <c r="AC30" i="10"/>
  <c r="AE30" i="10"/>
  <c r="AF30" i="10" s="1"/>
  <c r="AC31" i="10"/>
  <c r="AC35" i="10" s="1"/>
  <c r="AD31" i="10"/>
  <c r="AF31" i="10"/>
  <c r="AC32" i="10"/>
  <c r="AE32" i="10"/>
  <c r="AF32" i="10"/>
  <c r="AD33" i="10"/>
  <c r="AF33" i="10"/>
  <c r="AE34" i="10"/>
  <c r="AD35" i="10"/>
  <c r="D37" i="10"/>
  <c r="G37" i="10"/>
  <c r="J37" i="10"/>
  <c r="M37" i="10"/>
  <c r="P37" i="10"/>
  <c r="S37" i="10"/>
  <c r="AC38" i="10"/>
  <c r="AC43" i="10" s="1"/>
  <c r="AE38" i="10"/>
  <c r="AC39" i="10"/>
  <c r="AF39" i="10" s="1"/>
  <c r="AD39" i="10"/>
  <c r="AD43" i="10" s="1"/>
  <c r="AC40" i="10"/>
  <c r="AE40" i="10"/>
  <c r="AF40" i="10"/>
  <c r="Y41" i="10"/>
  <c r="AD41" i="10"/>
  <c r="AF41" i="10" s="1"/>
  <c r="AE42" i="10"/>
  <c r="AE43" i="10" s="1"/>
  <c r="D5" i="9"/>
  <c r="G5" i="9"/>
  <c r="J5" i="9"/>
  <c r="M5" i="9"/>
  <c r="P5" i="9"/>
  <c r="S5" i="9"/>
  <c r="AC6" i="9"/>
  <c r="AE6" i="9"/>
  <c r="AE11" i="9" s="1"/>
  <c r="AF6" i="9"/>
  <c r="AC7" i="9"/>
  <c r="AD7" i="9"/>
  <c r="AF7" i="9"/>
  <c r="AC8" i="9"/>
  <c r="AC11" i="9" s="1"/>
  <c r="AE8" i="9"/>
  <c r="AF8" i="9"/>
  <c r="Y9" i="9"/>
  <c r="AD9" i="9"/>
  <c r="AF9" i="9" s="1"/>
  <c r="AE10" i="9"/>
  <c r="AD11" i="9"/>
  <c r="D13" i="9"/>
  <c r="G13" i="9"/>
  <c r="J13" i="9"/>
  <c r="M13" i="9"/>
  <c r="P13" i="9"/>
  <c r="S13" i="9"/>
  <c r="AC14" i="9"/>
  <c r="AF14" i="9" s="1"/>
  <c r="AE14" i="9"/>
  <c r="AC15" i="9"/>
  <c r="AD15" i="9"/>
  <c r="AD19" i="9" s="1"/>
  <c r="AF15" i="9"/>
  <c r="AC16" i="9"/>
  <c r="AF16" i="9" s="1"/>
  <c r="AE16" i="9"/>
  <c r="AD17" i="9"/>
  <c r="AF17" i="9"/>
  <c r="AE18" i="9"/>
  <c r="AE19" i="9" s="1"/>
  <c r="AC19" i="9"/>
  <c r="AF19" i="9" s="1"/>
  <c r="D21" i="9"/>
  <c r="G21" i="9"/>
  <c r="J21" i="9"/>
  <c r="M21" i="9"/>
  <c r="P21" i="9"/>
  <c r="S21" i="9"/>
  <c r="AC22" i="9"/>
  <c r="AE22" i="9"/>
  <c r="AF22" i="9"/>
  <c r="AC23" i="9"/>
  <c r="AC27" i="9" s="1"/>
  <c r="AD23" i="9"/>
  <c r="AD27" i="9" s="1"/>
  <c r="AF23" i="9"/>
  <c r="AC24" i="9"/>
  <c r="AE24" i="9"/>
  <c r="AF24" i="9" s="1"/>
  <c r="AD25" i="9"/>
  <c r="AF25" i="9" s="1"/>
  <c r="AE26" i="9"/>
  <c r="D29" i="9"/>
  <c r="G29" i="9"/>
  <c r="J29" i="9"/>
  <c r="M29" i="9"/>
  <c r="P29" i="9"/>
  <c r="S29" i="9"/>
  <c r="AC30" i="9"/>
  <c r="AE30" i="9"/>
  <c r="AF30" i="9"/>
  <c r="AC31" i="9"/>
  <c r="AC35" i="9" s="1"/>
  <c r="AD31" i="9"/>
  <c r="AD35" i="9" s="1"/>
  <c r="AC32" i="9"/>
  <c r="AF32" i="9" s="1"/>
  <c r="AE32" i="9"/>
  <c r="AD33" i="9"/>
  <c r="AF33" i="9"/>
  <c r="AE34" i="9"/>
  <c r="AE35" i="9"/>
  <c r="D37" i="9"/>
  <c r="G37" i="9"/>
  <c r="J37" i="9"/>
  <c r="M37" i="9"/>
  <c r="P37" i="9"/>
  <c r="S37" i="9"/>
  <c r="AC38" i="9"/>
  <c r="AE38" i="9"/>
  <c r="AF38" i="9"/>
  <c r="AC39" i="9"/>
  <c r="AC43" i="9" s="1"/>
  <c r="AD39" i="9"/>
  <c r="AC40" i="9"/>
  <c r="AE40" i="9"/>
  <c r="AF40" i="9" s="1"/>
  <c r="Y41" i="9"/>
  <c r="AD41" i="9"/>
  <c r="AF41" i="9"/>
  <c r="AE42" i="9"/>
  <c r="AD43" i="9"/>
  <c r="AE43" i="9"/>
  <c r="D5" i="8"/>
  <c r="G5" i="8"/>
  <c r="J5" i="8"/>
  <c r="M5" i="8"/>
  <c r="P5" i="8"/>
  <c r="S5" i="8"/>
  <c r="AC6" i="8"/>
  <c r="AF6" i="8" s="1"/>
  <c r="AE6" i="8"/>
  <c r="AE11" i="8" s="1"/>
  <c r="AC7" i="8"/>
  <c r="AF7" i="8" s="1"/>
  <c r="AD7" i="8"/>
  <c r="AC8" i="8"/>
  <c r="AF8" i="8" s="1"/>
  <c r="AE8" i="8"/>
  <c r="AD9" i="8"/>
  <c r="AF9" i="8"/>
  <c r="AE10" i="8"/>
  <c r="AC11" i="8"/>
  <c r="AD11" i="8"/>
  <c r="D13" i="8"/>
  <c r="G13" i="8"/>
  <c r="J13" i="8"/>
  <c r="M13" i="8"/>
  <c r="P13" i="8"/>
  <c r="S13" i="8"/>
  <c r="AC14" i="8"/>
  <c r="AF14" i="8" s="1"/>
  <c r="AE14" i="8"/>
  <c r="AC15" i="8"/>
  <c r="AD15" i="8"/>
  <c r="AF15" i="8" s="1"/>
  <c r="AC16" i="8"/>
  <c r="AF16" i="8" s="1"/>
  <c r="AE16" i="8"/>
  <c r="AD17" i="8"/>
  <c r="AF17" i="8"/>
  <c r="AE18" i="8"/>
  <c r="AE19" i="8" s="1"/>
  <c r="D21" i="8"/>
  <c r="G21" i="8"/>
  <c r="J21" i="8"/>
  <c r="M21" i="8"/>
  <c r="P21" i="8"/>
  <c r="S21" i="8"/>
  <c r="AC22" i="8"/>
  <c r="AE22" i="8"/>
  <c r="AF22" i="8" s="1"/>
  <c r="AC23" i="8"/>
  <c r="AD23" i="8"/>
  <c r="AD27" i="8" s="1"/>
  <c r="AF23" i="8"/>
  <c r="AC24" i="8"/>
  <c r="AE24" i="8"/>
  <c r="AF24" i="8"/>
  <c r="Y25" i="8"/>
  <c r="AD25" i="8"/>
  <c r="AF25" i="8"/>
  <c r="AE26" i="8"/>
  <c r="AC27" i="8"/>
  <c r="AF27" i="8" s="1"/>
  <c r="AC28" i="8" s="1"/>
  <c r="AE27" i="8"/>
  <c r="AE28" i="8" s="1"/>
  <c r="D29" i="8"/>
  <c r="G29" i="8"/>
  <c r="J29" i="8"/>
  <c r="M29" i="8"/>
  <c r="P29" i="8"/>
  <c r="S29" i="8"/>
  <c r="AC30" i="8"/>
  <c r="AE30" i="8"/>
  <c r="AF30" i="8" s="1"/>
  <c r="AC31" i="8"/>
  <c r="AC35" i="8" s="1"/>
  <c r="AD31" i="8"/>
  <c r="AC32" i="8"/>
  <c r="AE32" i="8"/>
  <c r="AF32" i="8"/>
  <c r="AD33" i="8"/>
  <c r="AD35" i="8" s="1"/>
  <c r="AE34" i="8"/>
  <c r="AE35" i="8"/>
  <c r="D37" i="8"/>
  <c r="G37" i="8"/>
  <c r="J37" i="8"/>
  <c r="M37" i="8"/>
  <c r="P37" i="8"/>
  <c r="S37" i="8"/>
  <c r="AC38" i="8"/>
  <c r="AE38" i="8"/>
  <c r="AF38" i="8"/>
  <c r="AC39" i="8"/>
  <c r="AD39" i="8"/>
  <c r="AF39" i="8"/>
  <c r="AC40" i="8"/>
  <c r="AE40" i="8"/>
  <c r="AF40" i="8"/>
  <c r="AD41" i="8"/>
  <c r="AF41" i="8"/>
  <c r="AE42" i="8"/>
  <c r="AC43" i="8"/>
  <c r="AF43" i="8" s="1"/>
  <c r="AD43" i="8"/>
  <c r="AD44" i="8" s="1"/>
  <c r="AE43" i="8"/>
  <c r="AE44" i="8" s="1"/>
  <c r="J18" i="7"/>
  <c r="L18" i="7"/>
  <c r="N18" i="7"/>
  <c r="P18" i="7"/>
  <c r="R18" i="7"/>
  <c r="T18" i="7"/>
  <c r="J19" i="7"/>
  <c r="L19" i="7"/>
  <c r="N19" i="7"/>
  <c r="P19" i="7"/>
  <c r="R19" i="7"/>
  <c r="T19" i="7"/>
  <c r="B27" i="7"/>
  <c r="D27" i="7"/>
  <c r="F27" i="7"/>
  <c r="H27" i="7"/>
  <c r="J27" i="7"/>
  <c r="L27" i="7"/>
  <c r="N27" i="7"/>
  <c r="P27" i="7"/>
  <c r="R27" i="7"/>
  <c r="T27" i="7"/>
  <c r="B28" i="7"/>
  <c r="D28" i="7"/>
  <c r="F28" i="7"/>
  <c r="H28" i="7"/>
  <c r="J28" i="7"/>
  <c r="L28" i="7"/>
  <c r="N28" i="7"/>
  <c r="P28" i="7"/>
  <c r="R28" i="7"/>
  <c r="T28" i="7"/>
  <c r="B36" i="7"/>
  <c r="D36" i="7"/>
  <c r="F36" i="7"/>
  <c r="H36" i="7"/>
  <c r="J36" i="7"/>
  <c r="L36" i="7"/>
  <c r="N36" i="7"/>
  <c r="P36" i="7"/>
  <c r="R36" i="7"/>
  <c r="T36" i="7"/>
  <c r="B37" i="7"/>
  <c r="D37" i="7"/>
  <c r="F37" i="7"/>
  <c r="H37" i="7"/>
  <c r="J37" i="7"/>
  <c r="L37" i="7"/>
  <c r="N37" i="7"/>
  <c r="P37" i="7"/>
  <c r="R37" i="7"/>
  <c r="T37" i="7"/>
  <c r="B45" i="7"/>
  <c r="D45" i="7"/>
  <c r="F45" i="7"/>
  <c r="H45" i="7"/>
  <c r="J45" i="7"/>
  <c r="L45" i="7"/>
  <c r="N45" i="7"/>
  <c r="P45" i="7"/>
  <c r="R45" i="7"/>
  <c r="T45" i="7"/>
  <c r="B46" i="7"/>
  <c r="D46" i="7"/>
  <c r="F46" i="7"/>
  <c r="H46" i="7"/>
  <c r="J46" i="7"/>
  <c r="L46" i="7"/>
  <c r="N46" i="7"/>
  <c r="P46" i="7"/>
  <c r="R46" i="7"/>
  <c r="T46" i="7"/>
  <c r="AD28" i="10" l="1"/>
  <c r="AF43" i="9"/>
  <c r="AE44" i="9" s="1"/>
  <c r="AC44" i="9"/>
  <c r="AD12" i="9"/>
  <c r="AF35" i="8"/>
  <c r="AC36" i="8" s="1"/>
  <c r="AF11" i="11"/>
  <c r="AC12" i="11" s="1"/>
  <c r="AE12" i="10"/>
  <c r="AF43" i="11"/>
  <c r="AD44" i="11" s="1"/>
  <c r="AE12" i="9"/>
  <c r="AF43" i="10"/>
  <c r="AD44" i="10" s="1"/>
  <c r="AC44" i="10"/>
  <c r="AD20" i="9"/>
  <c r="AE36" i="11"/>
  <c r="AF43" i="12"/>
  <c r="AD44" i="12" s="1"/>
  <c r="AF35" i="9"/>
  <c r="AE36" i="9" s="1"/>
  <c r="AF27" i="10"/>
  <c r="AE28" i="10" s="1"/>
  <c r="AF27" i="11"/>
  <c r="AE28" i="11" s="1"/>
  <c r="AF11" i="12"/>
  <c r="AC12" i="12"/>
  <c r="AC12" i="8"/>
  <c r="AE20" i="9"/>
  <c r="AF11" i="9"/>
  <c r="AC12" i="9"/>
  <c r="AE12" i="11"/>
  <c r="AE12" i="12"/>
  <c r="AE36" i="8"/>
  <c r="AE12" i="8"/>
  <c r="AD36" i="11"/>
  <c r="AD36" i="8"/>
  <c r="AD28" i="8"/>
  <c r="AF27" i="9"/>
  <c r="AC28" i="9" s="1"/>
  <c r="AF11" i="10"/>
  <c r="AC12" i="10"/>
  <c r="AD12" i="8"/>
  <c r="AF11" i="8"/>
  <c r="AF39" i="9"/>
  <c r="AF7" i="10"/>
  <c r="AF7" i="12"/>
  <c r="AF33" i="8"/>
  <c r="AD19" i="8"/>
  <c r="AF31" i="9"/>
  <c r="AF17" i="11"/>
  <c r="AD35" i="12"/>
  <c r="AC19" i="8"/>
  <c r="AC35" i="12"/>
  <c r="AD19" i="10"/>
  <c r="AC27" i="12"/>
  <c r="AD19" i="12"/>
  <c r="AC20" i="9"/>
  <c r="AD11" i="10"/>
  <c r="AE43" i="11"/>
  <c r="AC36" i="11"/>
  <c r="AF8" i="11"/>
  <c r="AD11" i="12"/>
  <c r="AE27" i="9"/>
  <c r="AC44" i="8"/>
  <c r="AF31" i="8"/>
  <c r="AF15" i="11"/>
  <c r="AE19" i="11"/>
  <c r="AF38" i="10"/>
  <c r="AC28" i="10"/>
  <c r="AE35" i="10"/>
  <c r="AE43" i="12"/>
  <c r="AC42" i="6"/>
  <c r="AD41" i="6"/>
  <c r="V41" i="6"/>
  <c r="AE40" i="6"/>
  <c r="AC40" i="6"/>
  <c r="AD39" i="6"/>
  <c r="AB39" i="6"/>
  <c r="AE39" i="6" s="1"/>
  <c r="V39" i="6"/>
  <c r="AE38" i="6"/>
  <c r="AC38" i="6"/>
  <c r="AB38" i="6"/>
  <c r="AD37" i="6"/>
  <c r="AD42" i="6" s="1"/>
  <c r="AB37" i="6"/>
  <c r="AB42" i="6" s="1"/>
  <c r="V37" i="6"/>
  <c r="V43" i="6" s="1"/>
  <c r="R48" i="1" s="1"/>
  <c r="R36" i="6"/>
  <c r="O36" i="6"/>
  <c r="L36" i="6"/>
  <c r="I36" i="6"/>
  <c r="F36" i="6"/>
  <c r="C36" i="6"/>
  <c r="AD34" i="6"/>
  <c r="AD33" i="6"/>
  <c r="V33" i="6"/>
  <c r="AC32" i="6"/>
  <c r="AE32" i="6" s="1"/>
  <c r="AD31" i="6"/>
  <c r="AB31" i="6"/>
  <c r="AE31" i="6" s="1"/>
  <c r="V31" i="6"/>
  <c r="AC30" i="6"/>
  <c r="AE30" i="6" s="1"/>
  <c r="AB30" i="6"/>
  <c r="AD29" i="6"/>
  <c r="AB29" i="6"/>
  <c r="AB34" i="6" s="1"/>
  <c r="V29" i="6"/>
  <c r="V35" i="6" s="1"/>
  <c r="N48" i="1" s="1"/>
  <c r="R28" i="6"/>
  <c r="O28" i="6"/>
  <c r="L28" i="6"/>
  <c r="I28" i="6"/>
  <c r="F28" i="6"/>
  <c r="C28" i="6"/>
  <c r="AD26" i="6"/>
  <c r="AC26" i="6"/>
  <c r="AD25" i="6"/>
  <c r="V25" i="6"/>
  <c r="AC24" i="6"/>
  <c r="AE24" i="6" s="1"/>
  <c r="AE23" i="6"/>
  <c r="AD23" i="6"/>
  <c r="AB23" i="6"/>
  <c r="V23" i="6"/>
  <c r="AC22" i="6"/>
  <c r="AB22" i="6"/>
  <c r="AE22" i="6" s="1"/>
  <c r="AD21" i="6"/>
  <c r="AB21" i="6"/>
  <c r="AB26" i="6" s="1"/>
  <c r="V21" i="6"/>
  <c r="V27" i="6" s="1"/>
  <c r="J48" i="1" s="1"/>
  <c r="R20" i="6"/>
  <c r="O20" i="6"/>
  <c r="L20" i="6"/>
  <c r="I20" i="6"/>
  <c r="F20" i="6"/>
  <c r="C20" i="6"/>
  <c r="AC18" i="6"/>
  <c r="AB18" i="6"/>
  <c r="AD17" i="6"/>
  <c r="V17" i="6"/>
  <c r="AC16" i="6"/>
  <c r="AE16" i="6" s="1"/>
  <c r="AD15" i="6"/>
  <c r="AD18" i="6" s="1"/>
  <c r="AB15" i="6"/>
  <c r="V15" i="6"/>
  <c r="AC14" i="6"/>
  <c r="AB14" i="6"/>
  <c r="AE14" i="6" s="1"/>
  <c r="AE13" i="6"/>
  <c r="AD13" i="6"/>
  <c r="AB13" i="6"/>
  <c r="V13" i="6"/>
  <c r="V19" i="6" s="1"/>
  <c r="F48" i="1" s="1"/>
  <c r="R12" i="6"/>
  <c r="O12" i="6"/>
  <c r="L12" i="6"/>
  <c r="I12" i="6"/>
  <c r="F12" i="6"/>
  <c r="C12" i="6"/>
  <c r="AC10" i="6"/>
  <c r="AD9" i="6"/>
  <c r="V9" i="6"/>
  <c r="AC8" i="6"/>
  <c r="AE8" i="6" s="1"/>
  <c r="AD7" i="6"/>
  <c r="AB7" i="6"/>
  <c r="AE7" i="6" s="1"/>
  <c r="V7" i="6"/>
  <c r="AC6" i="6"/>
  <c r="AB6" i="6"/>
  <c r="AE6" i="6" s="1"/>
  <c r="AD5" i="6"/>
  <c r="AD10" i="6" s="1"/>
  <c r="AB5" i="6"/>
  <c r="V5" i="6"/>
  <c r="V11" i="6" s="1"/>
  <c r="B48" i="1" s="1"/>
  <c r="R4" i="6"/>
  <c r="O4" i="6"/>
  <c r="L4" i="6"/>
  <c r="I4" i="6"/>
  <c r="F4" i="6"/>
  <c r="C4" i="6"/>
  <c r="AD41" i="5"/>
  <c r="V41" i="5"/>
  <c r="AC40" i="5"/>
  <c r="AE40" i="5" s="1"/>
  <c r="AD39" i="5"/>
  <c r="AB39" i="5"/>
  <c r="AE39" i="5" s="1"/>
  <c r="V39" i="5"/>
  <c r="V43" i="5" s="1"/>
  <c r="R38" i="1" s="1"/>
  <c r="AC38" i="5"/>
  <c r="AC42" i="5" s="1"/>
  <c r="AB38" i="5"/>
  <c r="AE38" i="5" s="1"/>
  <c r="AD37" i="5"/>
  <c r="AD42" i="5" s="1"/>
  <c r="AB37" i="5"/>
  <c r="AB42" i="5" s="1"/>
  <c r="V37" i="5"/>
  <c r="R36" i="5"/>
  <c r="O36" i="5"/>
  <c r="L36" i="5"/>
  <c r="I36" i="5"/>
  <c r="F36" i="5"/>
  <c r="C36" i="5"/>
  <c r="AC34" i="5"/>
  <c r="AD33" i="5"/>
  <c r="V33" i="5"/>
  <c r="AE32" i="5"/>
  <c r="AC32" i="5"/>
  <c r="AD31" i="5"/>
  <c r="AB31" i="5"/>
  <c r="AE31" i="5" s="1"/>
  <c r="V31" i="5"/>
  <c r="AE30" i="5"/>
  <c r="AC30" i="5"/>
  <c r="AB30" i="5"/>
  <c r="AD29" i="5"/>
  <c r="AD34" i="5" s="1"/>
  <c r="AB29" i="5"/>
  <c r="AB34" i="5" s="1"/>
  <c r="V29" i="5"/>
  <c r="V35" i="5" s="1"/>
  <c r="N38" i="1" s="1"/>
  <c r="R28" i="5"/>
  <c r="O28" i="5"/>
  <c r="L28" i="5"/>
  <c r="I28" i="5"/>
  <c r="F28" i="5"/>
  <c r="C28" i="5"/>
  <c r="AD26" i="5"/>
  <c r="AD25" i="5"/>
  <c r="V25" i="5"/>
  <c r="AC24" i="5"/>
  <c r="AE24" i="5" s="1"/>
  <c r="AD23" i="5"/>
  <c r="AB23" i="5"/>
  <c r="AE23" i="5" s="1"/>
  <c r="V23" i="5"/>
  <c r="AC22" i="5"/>
  <c r="AE22" i="5" s="1"/>
  <c r="AB22" i="5"/>
  <c r="AD21" i="5"/>
  <c r="AB21" i="5"/>
  <c r="AB26" i="5" s="1"/>
  <c r="V21" i="5"/>
  <c r="V27" i="5" s="1"/>
  <c r="J38" i="1" s="1"/>
  <c r="R20" i="5"/>
  <c r="O20" i="5"/>
  <c r="L20" i="5"/>
  <c r="I20" i="5"/>
  <c r="F20" i="5"/>
  <c r="C20" i="5"/>
  <c r="AD18" i="5"/>
  <c r="AC18" i="5"/>
  <c r="AD17" i="5"/>
  <c r="V17" i="5"/>
  <c r="AC16" i="5"/>
  <c r="AE16" i="5" s="1"/>
  <c r="AE15" i="5"/>
  <c r="AD15" i="5"/>
  <c r="AB15" i="5"/>
  <c r="V15" i="5"/>
  <c r="AC14" i="5"/>
  <c r="AB14" i="5"/>
  <c r="AE14" i="5" s="1"/>
  <c r="AD13" i="5"/>
  <c r="AB13" i="5"/>
  <c r="AB18" i="5" s="1"/>
  <c r="V13" i="5"/>
  <c r="V19" i="5" s="1"/>
  <c r="F38" i="1" s="1"/>
  <c r="R12" i="5"/>
  <c r="O12" i="5"/>
  <c r="L12" i="5"/>
  <c r="I12" i="5"/>
  <c r="F12" i="5"/>
  <c r="C12" i="5"/>
  <c r="AC10" i="5"/>
  <c r="AB10" i="5"/>
  <c r="AD9" i="5"/>
  <c r="V9" i="5"/>
  <c r="AC8" i="5"/>
  <c r="AE8" i="5" s="1"/>
  <c r="AD7" i="5"/>
  <c r="AD10" i="5" s="1"/>
  <c r="AB7" i="5"/>
  <c r="V7" i="5"/>
  <c r="AC6" i="5"/>
  <c r="AB6" i="5"/>
  <c r="AE6" i="5" s="1"/>
  <c r="AE5" i="5"/>
  <c r="AD5" i="5"/>
  <c r="AB5" i="5"/>
  <c r="V5" i="5"/>
  <c r="V11" i="5" s="1"/>
  <c r="B38" i="1" s="1"/>
  <c r="R4" i="5"/>
  <c r="O4" i="5"/>
  <c r="L4" i="5"/>
  <c r="I4" i="5"/>
  <c r="F4" i="5"/>
  <c r="C4" i="5"/>
  <c r="AD41" i="4"/>
  <c r="V41" i="4"/>
  <c r="AC40" i="4"/>
  <c r="AE40" i="4" s="1"/>
  <c r="AD39" i="4"/>
  <c r="AB39" i="4"/>
  <c r="AE39" i="4" s="1"/>
  <c r="V39" i="4"/>
  <c r="AC38" i="4"/>
  <c r="AC42" i="4" s="1"/>
  <c r="AB38" i="4"/>
  <c r="AE38" i="4" s="1"/>
  <c r="AD37" i="4"/>
  <c r="AD42" i="4" s="1"/>
  <c r="AB37" i="4"/>
  <c r="V37" i="4"/>
  <c r="V43" i="4" s="1"/>
  <c r="R28" i="1" s="1"/>
  <c r="R36" i="4"/>
  <c r="O36" i="4"/>
  <c r="L36" i="4"/>
  <c r="I36" i="4"/>
  <c r="F36" i="4"/>
  <c r="C36" i="4"/>
  <c r="AC34" i="4"/>
  <c r="AD33" i="4"/>
  <c r="V33" i="4"/>
  <c r="AE32" i="4"/>
  <c r="AC32" i="4"/>
  <c r="AD31" i="4"/>
  <c r="AB31" i="4"/>
  <c r="AE31" i="4" s="1"/>
  <c r="V31" i="4"/>
  <c r="V35" i="4" s="1"/>
  <c r="N28" i="1" s="1"/>
  <c r="AC30" i="4"/>
  <c r="AB30" i="4"/>
  <c r="AE30" i="4" s="1"/>
  <c r="AD29" i="4"/>
  <c r="AD34" i="4" s="1"/>
  <c r="AB29" i="4"/>
  <c r="AB34" i="4" s="1"/>
  <c r="V29" i="4"/>
  <c r="R28" i="4"/>
  <c r="O28" i="4"/>
  <c r="L28" i="4"/>
  <c r="I28" i="4"/>
  <c r="F28" i="4"/>
  <c r="C28" i="4"/>
  <c r="AD25" i="4"/>
  <c r="V25" i="4"/>
  <c r="AE24" i="4"/>
  <c r="AC24" i="4"/>
  <c r="AD23" i="4"/>
  <c r="AB23" i="4"/>
  <c r="AE23" i="4" s="1"/>
  <c r="V23" i="4"/>
  <c r="AE22" i="4"/>
  <c r="AC22" i="4"/>
  <c r="AC26" i="4" s="1"/>
  <c r="AB22" i="4"/>
  <c r="AD21" i="4"/>
  <c r="AD26" i="4" s="1"/>
  <c r="AB21" i="4"/>
  <c r="AB26" i="4" s="1"/>
  <c r="V21" i="4"/>
  <c r="V27" i="4" s="1"/>
  <c r="J28" i="1" s="1"/>
  <c r="R20" i="4"/>
  <c r="O20" i="4"/>
  <c r="L20" i="4"/>
  <c r="I20" i="4"/>
  <c r="F20" i="4"/>
  <c r="C20" i="4"/>
  <c r="AD18" i="4"/>
  <c r="AD17" i="4"/>
  <c r="V17" i="4"/>
  <c r="AC16" i="4"/>
  <c r="AE16" i="4" s="1"/>
  <c r="AD15" i="4"/>
  <c r="AB15" i="4"/>
  <c r="AE15" i="4" s="1"/>
  <c r="V15" i="4"/>
  <c r="AC14" i="4"/>
  <c r="AE14" i="4" s="1"/>
  <c r="AB14" i="4"/>
  <c r="AD13" i="4"/>
  <c r="AB13" i="4"/>
  <c r="AB18" i="4" s="1"/>
  <c r="V13" i="4"/>
  <c r="V19" i="4" s="1"/>
  <c r="F28" i="1" s="1"/>
  <c r="R12" i="4"/>
  <c r="O12" i="4"/>
  <c r="L12" i="4"/>
  <c r="I12" i="4"/>
  <c r="F12" i="4"/>
  <c r="C12" i="4"/>
  <c r="AC10" i="4"/>
  <c r="AD9" i="4"/>
  <c r="V9" i="4"/>
  <c r="AC8" i="4"/>
  <c r="AE8" i="4" s="1"/>
  <c r="AE7" i="4"/>
  <c r="AD7" i="4"/>
  <c r="AD10" i="4" s="1"/>
  <c r="AB7" i="4"/>
  <c r="V7" i="4"/>
  <c r="AC6" i="4"/>
  <c r="AB6" i="4"/>
  <c r="AE6" i="4" s="1"/>
  <c r="AD5" i="4"/>
  <c r="AB5" i="4"/>
  <c r="AB10" i="4" s="1"/>
  <c r="V5" i="4"/>
  <c r="V11" i="4" s="1"/>
  <c r="B28" i="1" s="1"/>
  <c r="R4" i="4"/>
  <c r="O4" i="4"/>
  <c r="L4" i="4"/>
  <c r="I4" i="4"/>
  <c r="F4" i="4"/>
  <c r="C4" i="4"/>
  <c r="AC42" i="3"/>
  <c r="AB42" i="3"/>
  <c r="AE42" i="3" s="1"/>
  <c r="AC43" i="3" s="1"/>
  <c r="AD41" i="3"/>
  <c r="V41" i="3"/>
  <c r="AE40" i="3"/>
  <c r="AC40" i="3"/>
  <c r="AD39" i="3"/>
  <c r="AE39" i="3" s="1"/>
  <c r="AB39" i="3"/>
  <c r="V39" i="3"/>
  <c r="AC38" i="3"/>
  <c r="AB38" i="3"/>
  <c r="AE38" i="3" s="1"/>
  <c r="AE37" i="3"/>
  <c r="AD37" i="3"/>
  <c r="AD42" i="3" s="1"/>
  <c r="AB37" i="3"/>
  <c r="V37" i="3"/>
  <c r="V43" i="3" s="1"/>
  <c r="R18" i="1" s="1"/>
  <c r="R36" i="3"/>
  <c r="O36" i="3"/>
  <c r="L36" i="3"/>
  <c r="I36" i="3"/>
  <c r="F36" i="3"/>
  <c r="C36" i="3"/>
  <c r="AD33" i="3"/>
  <c r="V33" i="3"/>
  <c r="AC32" i="3"/>
  <c r="AE32" i="3" s="1"/>
  <c r="AD31" i="3"/>
  <c r="AB31" i="3"/>
  <c r="AE31" i="3" s="1"/>
  <c r="V31" i="3"/>
  <c r="AC30" i="3"/>
  <c r="AC34" i="3" s="1"/>
  <c r="AB30" i="3"/>
  <c r="AE30" i="3" s="1"/>
  <c r="AD29" i="3"/>
  <c r="AD34" i="3" s="1"/>
  <c r="AB29" i="3"/>
  <c r="AB34" i="3" s="1"/>
  <c r="V29" i="3"/>
  <c r="V35" i="3" s="1"/>
  <c r="N18" i="1" s="1"/>
  <c r="R28" i="3"/>
  <c r="O28" i="3"/>
  <c r="L28" i="3"/>
  <c r="I28" i="3"/>
  <c r="F28" i="3"/>
  <c r="C28" i="3"/>
  <c r="AD25" i="3"/>
  <c r="V25" i="3"/>
  <c r="AC24" i="3"/>
  <c r="AE24" i="3" s="1"/>
  <c r="AE23" i="3"/>
  <c r="AD23" i="3"/>
  <c r="AB23" i="3"/>
  <c r="V23" i="3"/>
  <c r="V27" i="3" s="1"/>
  <c r="J18" i="1" s="1"/>
  <c r="AC22" i="3"/>
  <c r="AC26" i="3" s="1"/>
  <c r="AB22" i="3"/>
  <c r="AE22" i="3" s="1"/>
  <c r="AD21" i="3"/>
  <c r="AD26" i="3" s="1"/>
  <c r="AB21" i="3"/>
  <c r="AB26" i="3" s="1"/>
  <c r="V21" i="3"/>
  <c r="R20" i="3"/>
  <c r="O20" i="3"/>
  <c r="L20" i="3"/>
  <c r="I20" i="3"/>
  <c r="F20" i="3"/>
  <c r="C20" i="3"/>
  <c r="AD17" i="3"/>
  <c r="V17" i="3"/>
  <c r="AE16" i="3"/>
  <c r="AC16" i="3"/>
  <c r="AD15" i="3"/>
  <c r="AE15" i="3" s="1"/>
  <c r="AB15" i="3"/>
  <c r="V15" i="3"/>
  <c r="AE14" i="3"/>
  <c r="AC14" i="3"/>
  <c r="AC18" i="3" s="1"/>
  <c r="AB14" i="3"/>
  <c r="AE13" i="3"/>
  <c r="AD13" i="3"/>
  <c r="AD18" i="3" s="1"/>
  <c r="AB13" i="3"/>
  <c r="AB18" i="3" s="1"/>
  <c r="V13" i="3"/>
  <c r="V19" i="3" s="1"/>
  <c r="F18" i="1" s="1"/>
  <c r="R12" i="3"/>
  <c r="O12" i="3"/>
  <c r="L12" i="3"/>
  <c r="I12" i="3"/>
  <c r="F12" i="3"/>
  <c r="C12" i="3"/>
  <c r="AC10" i="3"/>
  <c r="AD9" i="3"/>
  <c r="AE8" i="3"/>
  <c r="AC8" i="3"/>
  <c r="AD7" i="3"/>
  <c r="AE7" i="3" s="1"/>
  <c r="AB7" i="3"/>
  <c r="AC6" i="3"/>
  <c r="AE6" i="3" s="1"/>
  <c r="AB6" i="3"/>
  <c r="AD5" i="3"/>
  <c r="AD10" i="3" s="1"/>
  <c r="AB5" i="3"/>
  <c r="AB10" i="3" s="1"/>
  <c r="R4" i="3"/>
  <c r="O4" i="3"/>
  <c r="L4" i="3"/>
  <c r="I4" i="3"/>
  <c r="F4" i="3"/>
  <c r="C4" i="3"/>
  <c r="AD41" i="2"/>
  <c r="V41" i="2"/>
  <c r="AE40" i="2"/>
  <c r="AC40" i="2"/>
  <c r="AD39" i="2"/>
  <c r="AB39" i="2"/>
  <c r="AE39" i="2" s="1"/>
  <c r="V39" i="2"/>
  <c r="AE38" i="2"/>
  <c r="AC38" i="2"/>
  <c r="AC42" i="2" s="1"/>
  <c r="AB38" i="2"/>
  <c r="AD37" i="2"/>
  <c r="AD42" i="2" s="1"/>
  <c r="AB37" i="2"/>
  <c r="AB42" i="2" s="1"/>
  <c r="V37" i="2"/>
  <c r="V43" i="2" s="1"/>
  <c r="R9" i="1" s="1"/>
  <c r="R36" i="2"/>
  <c r="O36" i="2"/>
  <c r="L36" i="2"/>
  <c r="I36" i="2"/>
  <c r="F36" i="2"/>
  <c r="C36" i="2"/>
  <c r="AD33" i="2"/>
  <c r="V33" i="2"/>
  <c r="AC32" i="2"/>
  <c r="AE32" i="2" s="1"/>
  <c r="AD31" i="2"/>
  <c r="AB31" i="2"/>
  <c r="AE31" i="2" s="1"/>
  <c r="V31" i="2"/>
  <c r="AC30" i="2"/>
  <c r="AE30" i="2" s="1"/>
  <c r="AB30" i="2"/>
  <c r="AD29" i="2"/>
  <c r="AD34" i="2" s="1"/>
  <c r="AB29" i="2"/>
  <c r="AB34" i="2" s="1"/>
  <c r="V29" i="2"/>
  <c r="V35" i="2" s="1"/>
  <c r="N9" i="1" s="1"/>
  <c r="R28" i="2"/>
  <c r="O28" i="2"/>
  <c r="L28" i="2"/>
  <c r="I28" i="2"/>
  <c r="F28" i="2"/>
  <c r="C28" i="2"/>
  <c r="AC26" i="2"/>
  <c r="AD25" i="2"/>
  <c r="AC24" i="2"/>
  <c r="AE24" i="2" s="1"/>
  <c r="AD23" i="2"/>
  <c r="AB23" i="2"/>
  <c r="AE23" i="2" s="1"/>
  <c r="AC22" i="2"/>
  <c r="AB22" i="2"/>
  <c r="AE22" i="2" s="1"/>
  <c r="AD21" i="2"/>
  <c r="AD26" i="2" s="1"/>
  <c r="AB21" i="2"/>
  <c r="AE21" i="2" s="1"/>
  <c r="AC18" i="2"/>
  <c r="AD17" i="2"/>
  <c r="AC16" i="2"/>
  <c r="AE16" i="2" s="1"/>
  <c r="AD15" i="2"/>
  <c r="AE15" i="2" s="1"/>
  <c r="AB15" i="2"/>
  <c r="AC14" i="2"/>
  <c r="AB14" i="2"/>
  <c r="AE14" i="2" s="1"/>
  <c r="AD13" i="2"/>
  <c r="AD18" i="2" s="1"/>
  <c r="AB13" i="2"/>
  <c r="AB18" i="2" s="1"/>
  <c r="AD9" i="2"/>
  <c r="AC8" i="2"/>
  <c r="AE8" i="2" s="1"/>
  <c r="AE7" i="2"/>
  <c r="AD7" i="2"/>
  <c r="AB7" i="2"/>
  <c r="AC6" i="2"/>
  <c r="AC10" i="2" s="1"/>
  <c r="AB6" i="2"/>
  <c r="AE6" i="2" s="1"/>
  <c r="AE5" i="2"/>
  <c r="AD5" i="2"/>
  <c r="AD10" i="2" s="1"/>
  <c r="AB5" i="2"/>
  <c r="AB10" i="2" s="1"/>
  <c r="T49" i="1"/>
  <c r="R49" i="1"/>
  <c r="P49" i="1"/>
  <c r="N49" i="1"/>
  <c r="L49" i="1"/>
  <c r="J49" i="1"/>
  <c r="H49" i="1"/>
  <c r="F49" i="1"/>
  <c r="D49" i="1"/>
  <c r="B49" i="1"/>
  <c r="T48" i="1"/>
  <c r="P48" i="1"/>
  <c r="L48" i="1"/>
  <c r="H48" i="1"/>
  <c r="D48" i="1"/>
  <c r="T39" i="1"/>
  <c r="R39" i="1"/>
  <c r="P39" i="1"/>
  <c r="N39" i="1"/>
  <c r="L39" i="1"/>
  <c r="J39" i="1"/>
  <c r="H39" i="1"/>
  <c r="F39" i="1"/>
  <c r="D39" i="1"/>
  <c r="B39" i="1"/>
  <c r="T38" i="1"/>
  <c r="P38" i="1"/>
  <c r="L38" i="1"/>
  <c r="H38" i="1"/>
  <c r="D38" i="1"/>
  <c r="T29" i="1"/>
  <c r="R29" i="1"/>
  <c r="P29" i="1"/>
  <c r="N29" i="1"/>
  <c r="L29" i="1"/>
  <c r="J29" i="1"/>
  <c r="H29" i="1"/>
  <c r="F29" i="1"/>
  <c r="D29" i="1"/>
  <c r="B29" i="1"/>
  <c r="T28" i="1"/>
  <c r="P28" i="1"/>
  <c r="L28" i="1"/>
  <c r="H28" i="1"/>
  <c r="D28" i="1"/>
  <c r="T19" i="1"/>
  <c r="R19" i="1"/>
  <c r="P19" i="1"/>
  <c r="N19" i="1"/>
  <c r="L19" i="1"/>
  <c r="J19" i="1"/>
  <c r="H19" i="1"/>
  <c r="F19" i="1"/>
  <c r="D19" i="1"/>
  <c r="B19" i="1"/>
  <c r="T18" i="1"/>
  <c r="P18" i="1"/>
  <c r="L18" i="1"/>
  <c r="H18" i="1"/>
  <c r="D18" i="1"/>
  <c r="B18" i="1"/>
  <c r="T10" i="1"/>
  <c r="R10" i="1"/>
  <c r="P10" i="1"/>
  <c r="N10" i="1"/>
  <c r="L10" i="1"/>
  <c r="J10" i="1"/>
  <c r="H10" i="1"/>
  <c r="F10" i="1"/>
  <c r="D10" i="1"/>
  <c r="B10" i="1"/>
  <c r="T9" i="1"/>
  <c r="P9" i="1"/>
  <c r="L9" i="1"/>
  <c r="J9" i="1"/>
  <c r="H9" i="1"/>
  <c r="F9" i="1"/>
  <c r="D9" i="1"/>
  <c r="B9" i="1"/>
  <c r="AF35" i="12" l="1"/>
  <c r="AE36" i="12" s="1"/>
  <c r="AC36" i="12"/>
  <c r="AE44" i="12"/>
  <c r="AE44" i="11"/>
  <c r="AD12" i="11"/>
  <c r="AD28" i="11"/>
  <c r="AD36" i="9"/>
  <c r="AE36" i="10"/>
  <c r="AD12" i="10"/>
  <c r="AD44" i="9"/>
  <c r="AF19" i="8"/>
  <c r="AE20" i="8" s="1"/>
  <c r="AC20" i="8"/>
  <c r="AC28" i="11"/>
  <c r="AE44" i="10"/>
  <c r="AF35" i="10"/>
  <c r="AC36" i="9"/>
  <c r="AF27" i="12"/>
  <c r="AD28" i="9"/>
  <c r="AC44" i="12"/>
  <c r="AC44" i="11"/>
  <c r="AF19" i="12"/>
  <c r="AD20" i="10"/>
  <c r="AE28" i="9"/>
  <c r="AF19" i="10"/>
  <c r="AD12" i="12"/>
  <c r="AF19" i="11"/>
  <c r="AE20" i="11" s="1"/>
  <c r="AE10" i="3"/>
  <c r="AB11" i="3" s="1"/>
  <c r="AD19" i="3"/>
  <c r="AD19" i="2"/>
  <c r="AD43" i="2"/>
  <c r="AE26" i="3"/>
  <c r="AB27" i="3" s="1"/>
  <c r="AE34" i="3"/>
  <c r="AB35" i="3"/>
  <c r="AD43" i="3"/>
  <c r="AE18" i="5"/>
  <c r="AD19" i="5" s="1"/>
  <c r="AE10" i="2"/>
  <c r="AD11" i="2" s="1"/>
  <c r="AD27" i="3"/>
  <c r="AD35" i="3"/>
  <c r="AE34" i="6"/>
  <c r="AB35" i="6" s="1"/>
  <c r="AE42" i="6"/>
  <c r="AD43" i="6" s="1"/>
  <c r="AC43" i="6"/>
  <c r="AC11" i="3"/>
  <c r="AC19" i="3"/>
  <c r="AE10" i="4"/>
  <c r="AB11" i="4" s="1"/>
  <c r="AE34" i="5"/>
  <c r="AC35" i="5" s="1"/>
  <c r="AE18" i="6"/>
  <c r="AC19" i="6" s="1"/>
  <c r="AC27" i="3"/>
  <c r="AC35" i="3"/>
  <c r="AE26" i="4"/>
  <c r="AC27" i="4" s="1"/>
  <c r="AE10" i="5"/>
  <c r="AC11" i="5" s="1"/>
  <c r="AE18" i="3"/>
  <c r="AB19" i="3" s="1"/>
  <c r="AD27" i="4"/>
  <c r="AE34" i="4"/>
  <c r="AD35" i="4" s="1"/>
  <c r="AE42" i="5"/>
  <c r="AC43" i="5" s="1"/>
  <c r="AD19" i="6"/>
  <c r="AC27" i="6"/>
  <c r="AB19" i="2"/>
  <c r="AE18" i="2"/>
  <c r="AC19" i="2" s="1"/>
  <c r="AC19" i="5"/>
  <c r="AD43" i="5"/>
  <c r="AB27" i="6"/>
  <c r="AE26" i="6"/>
  <c r="AD27" i="6" s="1"/>
  <c r="AE34" i="2"/>
  <c r="AD35" i="2" s="1"/>
  <c r="AE42" i="2"/>
  <c r="AC43" i="2" s="1"/>
  <c r="AC34" i="2"/>
  <c r="AB43" i="3"/>
  <c r="AE5" i="4"/>
  <c r="AC18" i="4"/>
  <c r="AE13" i="5"/>
  <c r="AC26" i="5"/>
  <c r="AB19" i="6"/>
  <c r="AE21" i="6"/>
  <c r="AC34" i="6"/>
  <c r="AB26" i="2"/>
  <c r="AE13" i="2"/>
  <c r="AE5" i="3"/>
  <c r="AE29" i="3"/>
  <c r="AE37" i="4"/>
  <c r="AB42" i="4"/>
  <c r="AE7" i="5"/>
  <c r="AE5" i="6"/>
  <c r="AB10" i="6"/>
  <c r="AE15" i="6"/>
  <c r="AE21" i="3"/>
  <c r="AE29" i="4"/>
  <c r="AE37" i="5"/>
  <c r="AE37" i="2"/>
  <c r="AE21" i="4"/>
  <c r="AE29" i="5"/>
  <c r="AE37" i="6"/>
  <c r="AE29" i="2"/>
  <c r="AE13" i="4"/>
  <c r="AE21" i="5"/>
  <c r="AE29" i="6"/>
  <c r="AC20" i="12" l="1"/>
  <c r="AE20" i="12"/>
  <c r="AD20" i="12"/>
  <c r="AE20" i="10"/>
  <c r="AC20" i="10"/>
  <c r="AE28" i="12"/>
  <c r="AD28" i="12"/>
  <c r="AC28" i="12"/>
  <c r="AD36" i="12"/>
  <c r="AD36" i="10"/>
  <c r="AC36" i="10"/>
  <c r="AD20" i="11"/>
  <c r="AC20" i="11"/>
  <c r="AD20" i="8"/>
  <c r="AC11" i="2"/>
  <c r="AC35" i="4"/>
  <c r="AB35" i="5"/>
  <c r="AC11" i="4"/>
  <c r="AB11" i="2"/>
  <c r="AC35" i="2"/>
  <c r="AB27" i="4"/>
  <c r="AE42" i="4"/>
  <c r="AB43" i="4"/>
  <c r="AC35" i="6"/>
  <c r="AB43" i="2"/>
  <c r="AB43" i="5"/>
  <c r="AD35" i="5"/>
  <c r="AD11" i="4"/>
  <c r="AD11" i="3"/>
  <c r="AB35" i="4"/>
  <c r="AE10" i="6"/>
  <c r="AB11" i="6"/>
  <c r="AB35" i="2"/>
  <c r="AE26" i="5"/>
  <c r="AB43" i="6"/>
  <c r="AD11" i="5"/>
  <c r="AE26" i="2"/>
  <c r="AB11" i="5"/>
  <c r="AD35" i="6"/>
  <c r="AE18" i="4"/>
  <c r="AB19" i="5"/>
  <c r="AD19" i="4" l="1"/>
  <c r="AB19" i="4"/>
  <c r="AC19" i="4"/>
  <c r="AD27" i="5"/>
  <c r="AB27" i="5"/>
  <c r="AC27" i="2"/>
  <c r="AD27" i="2"/>
  <c r="AC27" i="5"/>
  <c r="AC43" i="4"/>
  <c r="AD43" i="4"/>
  <c r="AB27" i="2"/>
  <c r="AC11" i="6"/>
  <c r="AD11" i="6"/>
</calcChain>
</file>

<file path=xl/sharedStrings.xml><?xml version="1.0" encoding="utf-8"?>
<sst xmlns="http://schemas.openxmlformats.org/spreadsheetml/2006/main" count="3345" uniqueCount="638">
  <si>
    <t>★本公司全面使用由台灣生產豬肉★</t>
  </si>
  <si>
    <t>菜單設計者:黃右昕</t>
    <phoneticPr fontId="3" type="noConversion"/>
  </si>
  <si>
    <t>3月28日(一)</t>
    <phoneticPr fontId="9" type="noConversion"/>
  </si>
  <si>
    <t>3月29日(二)</t>
    <phoneticPr fontId="9" type="noConversion"/>
  </si>
  <si>
    <t>3月30日(三)</t>
    <phoneticPr fontId="9" type="noConversion"/>
  </si>
  <si>
    <t>3月31日(四)</t>
    <phoneticPr fontId="9" type="noConversion"/>
  </si>
  <si>
    <t>4月1日(五)</t>
    <phoneticPr fontId="9" type="noConversion"/>
  </si>
  <si>
    <t>廠商營養師</t>
    <phoneticPr fontId="9" type="noConversion"/>
  </si>
  <si>
    <t>上海菜飯</t>
    <phoneticPr fontId="9" type="noConversion"/>
  </si>
  <si>
    <t>燕麥飯</t>
  </si>
  <si>
    <t>御膳大排(炸)</t>
    <phoneticPr fontId="9" type="noConversion"/>
  </si>
  <si>
    <t>洋蔥豬柳</t>
  </si>
  <si>
    <t>蒸蘿蔔糕(冷)</t>
    <phoneticPr fontId="9" type="noConversion"/>
  </si>
  <si>
    <t>綜合滷味</t>
  </si>
  <si>
    <t>開陽高麗(海)</t>
    <phoneticPr fontId="9" type="noConversion"/>
  </si>
  <si>
    <t>開陽高麗</t>
  </si>
  <si>
    <t>蚵仔白菜</t>
  </si>
  <si>
    <t>味噌湯(豆)</t>
    <phoneticPr fontId="9" type="noConversion"/>
  </si>
  <si>
    <t>味噌湯</t>
  </si>
  <si>
    <t>熱量:</t>
    <phoneticPr fontId="9" type="noConversion"/>
  </si>
  <si>
    <t>脂肪：</t>
  </si>
  <si>
    <t>醣類：</t>
  </si>
  <si>
    <t>蛋白質：</t>
  </si>
  <si>
    <t>廠商食品技師</t>
    <phoneticPr fontId="9" type="noConversion"/>
  </si>
  <si>
    <t>4月4日(一)</t>
    <phoneticPr fontId="9" type="noConversion"/>
  </si>
  <si>
    <t>4月5日(二)</t>
    <phoneticPr fontId="9" type="noConversion"/>
  </si>
  <si>
    <t>4月6日(三)</t>
    <phoneticPr fontId="9" type="noConversion"/>
  </si>
  <si>
    <t>4月7日(四)</t>
    <phoneticPr fontId="9" type="noConversion"/>
  </si>
  <si>
    <t>4月8日(五)</t>
    <phoneticPr fontId="9" type="noConversion"/>
  </si>
  <si>
    <t>清</t>
    <phoneticPr fontId="9" type="noConversion"/>
  </si>
  <si>
    <t>白飯</t>
    <phoneticPr fontId="9" type="noConversion"/>
  </si>
  <si>
    <t>日式烏龍麵</t>
  </si>
  <si>
    <t>糙米飯</t>
  </si>
  <si>
    <t>蕎麥飯</t>
  </si>
  <si>
    <t>明</t>
    <phoneticPr fontId="9" type="noConversion"/>
  </si>
  <si>
    <t>鹽水雞</t>
    <phoneticPr fontId="9" type="noConversion"/>
  </si>
  <si>
    <t>義式風味雞翅</t>
  </si>
  <si>
    <t>糖醋魚(海)</t>
    <phoneticPr fontId="9" type="noConversion"/>
  </si>
  <si>
    <t>糖醋魚</t>
  </si>
  <si>
    <t>蒜泥白肉</t>
  </si>
  <si>
    <t>節</t>
    <phoneticPr fontId="9" type="noConversion"/>
  </si>
  <si>
    <t>海根燒肉</t>
    <phoneticPr fontId="9" type="noConversion"/>
  </si>
  <si>
    <t>青蔥吉拿棒</t>
  </si>
  <si>
    <t>古早味炒蛋(醃)</t>
    <phoneticPr fontId="9" type="noConversion"/>
  </si>
  <si>
    <t>古早味炒蛋</t>
  </si>
  <si>
    <t>雙花什錦</t>
    <phoneticPr fontId="9" type="noConversion"/>
  </si>
  <si>
    <t>雙花什錦</t>
  </si>
  <si>
    <t>快</t>
    <phoneticPr fontId="9" type="noConversion"/>
  </si>
  <si>
    <t>五味鮮菇</t>
    <phoneticPr fontId="9" type="noConversion"/>
  </si>
  <si>
    <t>五味鮮菇</t>
  </si>
  <si>
    <t>刺瓜黑輪(加)</t>
    <phoneticPr fontId="9" type="noConversion"/>
  </si>
  <si>
    <t>刺瓜黑輪</t>
  </si>
  <si>
    <t>烤麥克雞塊*2(加)</t>
    <phoneticPr fontId="9" type="noConversion"/>
  </si>
  <si>
    <t>肉燥嫩腐</t>
  </si>
  <si>
    <t>樂</t>
    <phoneticPr fontId="9" type="noConversion"/>
  </si>
  <si>
    <t>油菜</t>
  </si>
  <si>
    <t>青江菜</t>
  </si>
  <si>
    <t>鮮蔬肉絲湯</t>
    <phoneticPr fontId="9" type="noConversion"/>
  </si>
  <si>
    <t>芋頭西米露</t>
  </si>
  <si>
    <t>白玉豚骨湯</t>
  </si>
  <si>
    <t>海芽蛋花湯</t>
  </si>
  <si>
    <t>午餐秘書</t>
    <phoneticPr fontId="9" type="noConversion"/>
  </si>
  <si>
    <t>4月11日(一)</t>
    <phoneticPr fontId="9" type="noConversion"/>
  </si>
  <si>
    <t>4月12日(二)</t>
    <phoneticPr fontId="9" type="noConversion"/>
  </si>
  <si>
    <t>4月13日(三)</t>
    <phoneticPr fontId="9" type="noConversion"/>
  </si>
  <si>
    <t>4月14日(四)</t>
    <phoneticPr fontId="9" type="noConversion"/>
  </si>
  <si>
    <t>4月15日(五)</t>
    <phoneticPr fontId="9" type="noConversion"/>
  </si>
  <si>
    <t>古早味雞肉飯</t>
  </si>
  <si>
    <t>小米飯</t>
  </si>
  <si>
    <t>古早味雞肉飯</t>
    <phoneticPr fontId="9" type="noConversion"/>
  </si>
  <si>
    <t>香酥雞翅(炸)</t>
    <phoneticPr fontId="9" type="noConversion"/>
  </si>
  <si>
    <t>番茄炒蛋</t>
  </si>
  <si>
    <t>照燒魚柳(海)</t>
    <phoneticPr fontId="9" type="noConversion"/>
  </si>
  <si>
    <t>照燒魚柳</t>
  </si>
  <si>
    <t>椒鹽豬柳(炸)</t>
    <phoneticPr fontId="9" type="noConversion"/>
  </si>
  <si>
    <t>*椒鹽豬柳</t>
  </si>
  <si>
    <t>鮮菇燒雞</t>
  </si>
  <si>
    <t>蜜溜肉丁</t>
  </si>
  <si>
    <t>蒜茸黑干(豆)</t>
    <phoneticPr fontId="9" type="noConversion"/>
  </si>
  <si>
    <t>蒜茸黑干</t>
  </si>
  <si>
    <t>鮮筍炒菇</t>
  </si>
  <si>
    <t>白菜滷</t>
  </si>
  <si>
    <t>冬瓜炒肉片</t>
  </si>
  <si>
    <t>西芹干片(豆)</t>
    <phoneticPr fontId="9" type="noConversion"/>
  </si>
  <si>
    <t>西芹干片</t>
  </si>
  <si>
    <t>什錦鮮蔬煲</t>
  </si>
  <si>
    <t>五香肉燥(豆.醃)</t>
    <phoneticPr fontId="9" type="noConversion"/>
  </si>
  <si>
    <t>五香肉燥</t>
  </si>
  <si>
    <t>鍋貼</t>
  </si>
  <si>
    <t>地瓜薯條</t>
    <phoneticPr fontId="9" type="noConversion"/>
  </si>
  <si>
    <t>沙茶什錦煲</t>
  </si>
  <si>
    <t>蒸鍋貼(加)</t>
    <phoneticPr fontId="9" type="noConversion"/>
  </si>
  <si>
    <t>日式咖哩</t>
  </si>
  <si>
    <t>巧達濃湯(芡)</t>
    <phoneticPr fontId="9" type="noConversion"/>
  </si>
  <si>
    <t>巧達濃湯</t>
  </si>
  <si>
    <t>大瓜湯</t>
  </si>
  <si>
    <t>營養豆薯湯</t>
    <phoneticPr fontId="9" type="noConversion"/>
  </si>
  <si>
    <t>綠豆湯</t>
  </si>
  <si>
    <t>紫菜蛋花湯</t>
  </si>
  <si>
    <t>四寶湯</t>
  </si>
  <si>
    <t>學校護理師</t>
    <phoneticPr fontId="9" type="noConversion"/>
  </si>
  <si>
    <t>4月18日(一)</t>
    <phoneticPr fontId="9" type="noConversion"/>
  </si>
  <si>
    <t>4月19日(二)</t>
    <phoneticPr fontId="9" type="noConversion"/>
  </si>
  <si>
    <t>4月20日(三)</t>
    <phoneticPr fontId="9" type="noConversion"/>
  </si>
  <si>
    <t>4月21日(四)</t>
    <phoneticPr fontId="9" type="noConversion"/>
  </si>
  <si>
    <t>4月22日(五)</t>
    <phoneticPr fontId="9" type="noConversion"/>
  </si>
  <si>
    <t>白飯</t>
  </si>
  <si>
    <t>茄汁肉醬麵</t>
    <phoneticPr fontId="9" type="noConversion"/>
  </si>
  <si>
    <t>鐵路大排</t>
    <phoneticPr fontId="9" type="noConversion"/>
  </si>
  <si>
    <t>油蔥蒸蛋</t>
  </si>
  <si>
    <t>海陸雙拼(炸.海)</t>
    <phoneticPr fontId="9" type="noConversion"/>
  </si>
  <si>
    <t>*海陸雙拼</t>
  </si>
  <si>
    <t>左宗棠雞</t>
    <phoneticPr fontId="9" type="noConversion"/>
  </si>
  <si>
    <t>左宗棠雞</t>
  </si>
  <si>
    <t>紅燒肉</t>
    <phoneticPr fontId="9" type="noConversion"/>
  </si>
  <si>
    <t>紅燒肉</t>
  </si>
  <si>
    <t>烤雞翅</t>
    <phoneticPr fontId="9" type="noConversion"/>
  </si>
  <si>
    <t>腰果雞丁</t>
  </si>
  <si>
    <t>醬燒嫩腐(豆.加)</t>
    <phoneticPr fontId="9" type="noConversion"/>
  </si>
  <si>
    <t>醬燒嫩腐</t>
  </si>
  <si>
    <t>泰式打拋肉</t>
  </si>
  <si>
    <t>宮保雙干(豆.加)</t>
    <phoneticPr fontId="9" type="noConversion"/>
  </si>
  <si>
    <t>宮保雙干</t>
  </si>
  <si>
    <t>羅勒烤翅腿</t>
    <phoneticPr fontId="9" type="noConversion"/>
  </si>
  <si>
    <t>羅勒烤翅腿</t>
  </si>
  <si>
    <t>奶皇包(冷)</t>
    <phoneticPr fontId="9" type="noConversion"/>
  </si>
  <si>
    <t>海帶三絲</t>
  </si>
  <si>
    <t>什錦珍菇</t>
  </si>
  <si>
    <t>大阪燒高麗</t>
  </si>
  <si>
    <t>雙鮮肉片</t>
  </si>
  <si>
    <t>肉香芽菜</t>
  </si>
  <si>
    <t>開陽胡瓜(海)</t>
    <phoneticPr fontId="9" type="noConversion"/>
  </si>
  <si>
    <t>開陽胡瓜</t>
  </si>
  <si>
    <t>主任</t>
    <phoneticPr fontId="9" type="noConversion"/>
  </si>
  <si>
    <t>麵線糊(芡)</t>
    <phoneticPr fontId="9" type="noConversion"/>
  </si>
  <si>
    <t>麵線糊</t>
  </si>
  <si>
    <t>冬瓜豚骨湯</t>
  </si>
  <si>
    <t>榨菜肉絲湯(醃)</t>
    <phoneticPr fontId="9" type="noConversion"/>
  </si>
  <si>
    <t>榨菜肉絲湯</t>
  </si>
  <si>
    <t>味噌豆腐湯(豆)</t>
    <phoneticPr fontId="9" type="noConversion"/>
  </si>
  <si>
    <t>味噌豆腐湯</t>
  </si>
  <si>
    <t>茶壺湯</t>
  </si>
  <si>
    <t>4月25日(一)</t>
    <phoneticPr fontId="9" type="noConversion"/>
  </si>
  <si>
    <t>4月26日(二)</t>
    <phoneticPr fontId="9" type="noConversion"/>
  </si>
  <si>
    <t>4月27日(三)</t>
    <phoneticPr fontId="9" type="noConversion"/>
  </si>
  <si>
    <t>4月28日(四)</t>
    <phoneticPr fontId="9" type="noConversion"/>
  </si>
  <si>
    <t>4月29日(五)</t>
    <phoneticPr fontId="9" type="noConversion"/>
  </si>
  <si>
    <t>三杯雞</t>
    <phoneticPr fontId="9" type="noConversion"/>
  </si>
  <si>
    <t>皮絲滷蛋</t>
  </si>
  <si>
    <t>*黃金魚排</t>
  </si>
  <si>
    <t>蔥爆肉片</t>
    <phoneticPr fontId="9" type="noConversion"/>
  </si>
  <si>
    <t>蔥爆肉片</t>
  </si>
  <si>
    <t>醬爆雞丁</t>
  </si>
  <si>
    <t>日式照燒豬</t>
  </si>
  <si>
    <t>校長</t>
    <phoneticPr fontId="9" type="noConversion"/>
  </si>
  <si>
    <t>菇菇燒豆包(豆)</t>
    <phoneticPr fontId="9" type="noConversion"/>
  </si>
  <si>
    <t>菇菇燒豆包</t>
  </si>
  <si>
    <t>麻婆豆腐(豆)</t>
    <phoneticPr fontId="9" type="noConversion"/>
  </si>
  <si>
    <t>麻婆豆腐</t>
  </si>
  <si>
    <t>玉米炒雪蓮子</t>
  </si>
  <si>
    <t>韓式冬粉</t>
  </si>
  <si>
    <t>咖哩洋芋</t>
  </si>
  <si>
    <t>脆炒大瓜</t>
  </si>
  <si>
    <t>脆炒鮮筍</t>
  </si>
  <si>
    <t>沙茶炒高麗</t>
    <phoneticPr fontId="9" type="noConversion"/>
  </si>
  <si>
    <t>沙茶炒高麗</t>
  </si>
  <si>
    <t>白菜什錦</t>
  </si>
  <si>
    <t>冬瓜鮮燴</t>
  </si>
  <si>
    <t>南瓜濃湯(芡)</t>
    <phoneticPr fontId="9" type="noConversion"/>
  </si>
  <si>
    <t>南瓜濃湯</t>
  </si>
  <si>
    <t>番茄蛋花湯</t>
  </si>
  <si>
    <t>蘿蔔肉絲湯</t>
  </si>
  <si>
    <t>鮮菇湯(豆)</t>
    <phoneticPr fontId="9" type="noConversion"/>
  </si>
  <si>
    <t>鮮菇湯</t>
  </si>
  <si>
    <t>筍香雞湯</t>
  </si>
  <si>
    <t>4月第一週菜單明細(國小-玉美生技股份有限公司)</t>
    <phoneticPr fontId="3" type="noConversion"/>
  </si>
  <si>
    <t>食材以可食量標示</t>
    <phoneticPr fontId="9" type="noConversion"/>
  </si>
  <si>
    <t>日期</t>
  </si>
  <si>
    <t>星期</t>
  </si>
  <si>
    <t>主食</t>
  </si>
  <si>
    <t>備註</t>
    <phoneticPr fontId="9" type="noConversion"/>
  </si>
  <si>
    <t>個人量(克)</t>
    <phoneticPr fontId="9" type="noConversion"/>
  </si>
  <si>
    <t>主菜</t>
  </si>
  <si>
    <t>副菜</t>
  </si>
  <si>
    <t>湯</t>
  </si>
  <si>
    <t>水果/乳品</t>
    <phoneticPr fontId="9" type="noConversion"/>
  </si>
  <si>
    <t>營養分析</t>
  </si>
  <si>
    <t>食物類別</t>
    <phoneticPr fontId="9" type="noConversion"/>
  </si>
  <si>
    <t>份數</t>
    <phoneticPr fontId="9" type="noConversion"/>
  </si>
  <si>
    <t>醣類：</t>
    <phoneticPr fontId="9" type="noConversion"/>
  </si>
  <si>
    <t>主食類</t>
    <phoneticPr fontId="9" type="noConversion"/>
  </si>
  <si>
    <t>蛋白質</t>
    <phoneticPr fontId="9" type="noConversion"/>
  </si>
  <si>
    <t>脂肪</t>
    <phoneticPr fontId="9" type="noConversion"/>
  </si>
  <si>
    <t>醣類</t>
    <phoneticPr fontId="9" type="noConversion"/>
  </si>
  <si>
    <t>熱量</t>
    <phoneticPr fontId="9" type="noConversion"/>
  </si>
  <si>
    <t>月</t>
  </si>
  <si>
    <t>豆魚肉蛋類</t>
    <phoneticPr fontId="9" type="noConversion"/>
  </si>
  <si>
    <t>主食</t>
    <phoneticPr fontId="9" type="noConversion"/>
  </si>
  <si>
    <t>脂肪：</t>
    <phoneticPr fontId="9" type="noConversion"/>
  </si>
  <si>
    <t>蔬菜類</t>
    <phoneticPr fontId="9" type="noConversion"/>
  </si>
  <si>
    <t>肉</t>
    <phoneticPr fontId="9" type="noConversion"/>
  </si>
  <si>
    <t xml:space="preserve"> </t>
    <phoneticPr fontId="9" type="noConversion"/>
  </si>
  <si>
    <t>日</t>
  </si>
  <si>
    <t>油脂類</t>
    <phoneticPr fontId="9" type="noConversion"/>
  </si>
  <si>
    <t>菜</t>
    <phoneticPr fontId="9" type="noConversion"/>
  </si>
  <si>
    <t>星期一</t>
    <phoneticPr fontId="9" type="noConversion"/>
  </si>
  <si>
    <t>蛋白質：</t>
    <phoneticPr fontId="9" type="noConversion"/>
  </si>
  <si>
    <t>水果類</t>
    <phoneticPr fontId="9" type="noConversion"/>
  </si>
  <si>
    <t>油</t>
    <phoneticPr fontId="9" type="noConversion"/>
  </si>
  <si>
    <t>奶類</t>
    <phoneticPr fontId="9" type="noConversion"/>
  </si>
  <si>
    <t>水果</t>
    <phoneticPr fontId="9" type="noConversion"/>
  </si>
  <si>
    <t>餐數</t>
    <phoneticPr fontId="9" type="noConversion"/>
  </si>
  <si>
    <t>熱量：</t>
  </si>
  <si>
    <t>星期二</t>
    <phoneticPr fontId="9" type="noConversion"/>
  </si>
  <si>
    <t>星期三</t>
    <phoneticPr fontId="9" type="noConversion"/>
  </si>
  <si>
    <t>星期四</t>
    <phoneticPr fontId="9" type="noConversion"/>
  </si>
  <si>
    <t>炒</t>
    <phoneticPr fontId="9" type="noConversion"/>
  </si>
  <si>
    <t>炸</t>
    <phoneticPr fontId="9" type="noConversion"/>
  </si>
  <si>
    <t>蒸</t>
    <phoneticPr fontId="9" type="noConversion"/>
  </si>
  <si>
    <t>煮</t>
    <phoneticPr fontId="9" type="noConversion"/>
  </si>
  <si>
    <t>川</t>
  </si>
  <si>
    <t>白米</t>
  </si>
  <si>
    <t>生鮮豬排</t>
    <phoneticPr fontId="9" type="noConversion"/>
  </si>
  <si>
    <t>蘿蔔糕</t>
    <phoneticPr fontId="9" type="noConversion"/>
  </si>
  <si>
    <t>高麗菜</t>
  </si>
  <si>
    <t>青菜</t>
    <phoneticPr fontId="9" type="noConversion"/>
  </si>
  <si>
    <t>豆腐</t>
  </si>
  <si>
    <t>豆</t>
    <phoneticPr fontId="9" type="noConversion"/>
  </si>
  <si>
    <t>胡蘿蔔</t>
  </si>
  <si>
    <t>洋蔥</t>
  </si>
  <si>
    <t>粗絞肉</t>
  </si>
  <si>
    <t>木耳</t>
  </si>
  <si>
    <t>味噌</t>
  </si>
  <si>
    <t>星期五</t>
    <phoneticPr fontId="9" type="noConversion"/>
  </si>
  <si>
    <t>蝦皮</t>
  </si>
  <si>
    <t>海</t>
    <phoneticPr fontId="9" type="noConversion"/>
  </si>
  <si>
    <t>木耳絲</t>
  </si>
  <si>
    <t>乾香菇絲</t>
  </si>
  <si>
    <t>廢棄率10%</t>
    <phoneticPr fontId="9" type="noConversion"/>
  </si>
  <si>
    <t>4月第二週菜單明細(國小-玉美生技股份有限公司)</t>
    <phoneticPr fontId="3" type="noConversion"/>
  </si>
  <si>
    <t>燒</t>
    <phoneticPr fontId="9" type="noConversion"/>
  </si>
  <si>
    <t>川</t>
    <phoneticPr fontId="9" type="noConversion"/>
  </si>
  <si>
    <t>白米</t>
    <phoneticPr fontId="9" type="noConversion"/>
  </si>
  <si>
    <t>生鮮雞丁</t>
    <phoneticPr fontId="9" type="noConversion"/>
  </si>
  <si>
    <t>海帶根</t>
    <phoneticPr fontId="9" type="noConversion"/>
  </si>
  <si>
    <t>杏鮑菇</t>
  </si>
  <si>
    <t>青花菜</t>
    <phoneticPr fontId="9" type="noConversion"/>
  </si>
  <si>
    <t>豬肉絲</t>
    <phoneticPr fontId="9" type="noConversion"/>
  </si>
  <si>
    <t>馬鈴薯</t>
  </si>
  <si>
    <t>胡蘿蔔</t>
    <phoneticPr fontId="9" type="noConversion"/>
  </si>
  <si>
    <t>豬肉絲</t>
  </si>
  <si>
    <t>毛豆仁</t>
  </si>
  <si>
    <t>鯰魚丁</t>
  </si>
  <si>
    <t>洗選蛋</t>
  </si>
  <si>
    <t>大黃瓜</t>
  </si>
  <si>
    <t>青菜</t>
  </si>
  <si>
    <t>白蘿蔔</t>
  </si>
  <si>
    <t>糙米</t>
    <phoneticPr fontId="9" type="noConversion"/>
  </si>
  <si>
    <t>菜脯</t>
  </si>
  <si>
    <t>醃</t>
    <phoneticPr fontId="9" type="noConversion"/>
  </si>
  <si>
    <t>龍骨丁</t>
  </si>
  <si>
    <t>黑輪</t>
  </si>
  <si>
    <t>加</t>
    <phoneticPr fontId="9" type="noConversion"/>
  </si>
  <si>
    <t>烤</t>
    <phoneticPr fontId="9" type="noConversion"/>
  </si>
  <si>
    <t>細烏龍麵</t>
  </si>
  <si>
    <t>豬肉片</t>
  </si>
  <si>
    <t>青花菜</t>
  </si>
  <si>
    <t>麥克雞塊</t>
    <phoneticPr fontId="9" type="noConversion"/>
  </si>
  <si>
    <t>乾海帶芽</t>
  </si>
  <si>
    <t>白花菜</t>
  </si>
  <si>
    <t>蒜泥</t>
  </si>
  <si>
    <t>薑絲</t>
  </si>
  <si>
    <t>4月第三週菜單明細(國小-玉美生技股份有限公司)</t>
    <phoneticPr fontId="3" type="noConversion"/>
  </si>
  <si>
    <t>川燙</t>
    <phoneticPr fontId="9" type="noConversion"/>
  </si>
  <si>
    <t>生鮮雞翅</t>
    <phoneticPr fontId="9" type="noConversion"/>
  </si>
  <si>
    <t>大黑豆干</t>
  </si>
  <si>
    <t>三色丁</t>
  </si>
  <si>
    <t>鮑魚菇</t>
  </si>
  <si>
    <t>虱目魚柳</t>
  </si>
  <si>
    <t>竹筍</t>
  </si>
  <si>
    <t>麵輪</t>
    <phoneticPr fontId="9" type="noConversion"/>
  </si>
  <si>
    <t>蕎麥</t>
  </si>
  <si>
    <t>鴻喜菇</t>
  </si>
  <si>
    <t>黃豆干丁</t>
  </si>
  <si>
    <t>白芝麻粒</t>
  </si>
  <si>
    <t>粗絞肉</t>
    <phoneticPr fontId="9" type="noConversion"/>
  </si>
  <si>
    <t>花瓜</t>
  </si>
  <si>
    <t>生鮮豬柳</t>
  </si>
  <si>
    <t>大白菜</t>
  </si>
  <si>
    <t>冬粉</t>
  </si>
  <si>
    <t>豆薯</t>
  </si>
  <si>
    <t>生鮮馬鈴薯條</t>
  </si>
  <si>
    <t>生鮮雞丁</t>
  </si>
  <si>
    <t>冬瓜</t>
  </si>
  <si>
    <t>生鮮地瓜條</t>
  </si>
  <si>
    <t>紫菜</t>
  </si>
  <si>
    <t>小米</t>
  </si>
  <si>
    <t>玉米粒</t>
  </si>
  <si>
    <t>拌</t>
    <phoneticPr fontId="9" type="noConversion"/>
  </si>
  <si>
    <t>豬肉丁</t>
  </si>
  <si>
    <t>黃豆干片</t>
  </si>
  <si>
    <t>鍋貼</t>
    <phoneticPr fontId="9" type="noConversion"/>
  </si>
  <si>
    <t>雞清肉絲</t>
  </si>
  <si>
    <t>金針菇</t>
  </si>
  <si>
    <t>紅蔥頭末</t>
  </si>
  <si>
    <t>彩色甜椒</t>
  </si>
  <si>
    <t>西芹</t>
  </si>
  <si>
    <t>4月第四週菜單明細(國小-玉美生技股份有限公司)</t>
    <phoneticPr fontId="3" type="noConversion"/>
  </si>
  <si>
    <t>生鮮豬大排</t>
    <phoneticPr fontId="9" type="noConversion"/>
  </si>
  <si>
    <t>油豆腐</t>
  </si>
  <si>
    <t>豆.加</t>
    <phoneticPr fontId="9" type="noConversion"/>
  </si>
  <si>
    <t>紅麵線</t>
  </si>
  <si>
    <t>生鮮筍絲</t>
  </si>
  <si>
    <t>雞胸丁</t>
  </si>
  <si>
    <t>紅番茄</t>
  </si>
  <si>
    <t>九層塔</t>
  </si>
  <si>
    <t>肉片</t>
  </si>
  <si>
    <t>蒜末</t>
  </si>
  <si>
    <t>榨菜絲</t>
  </si>
  <si>
    <t>百頁豆腐</t>
  </si>
  <si>
    <r>
      <rPr>
        <sz val="9"/>
        <color rgb="FF000000"/>
        <rFont val="細明體"/>
        <family val="2"/>
        <charset val="136"/>
      </rPr>
      <t>豆</t>
    </r>
    <r>
      <rPr>
        <sz val="9"/>
        <color rgb="FF000000"/>
        <rFont val="Arial"/>
        <family val="2"/>
      </rPr>
      <t>.</t>
    </r>
    <r>
      <rPr>
        <sz val="9"/>
        <color rgb="FF000000"/>
        <rFont val="細明體"/>
        <family val="2"/>
        <charset val="136"/>
      </rPr>
      <t>加</t>
    </r>
    <phoneticPr fontId="9" type="noConversion"/>
  </si>
  <si>
    <t>生鮮豬肉丁</t>
  </si>
  <si>
    <t>翅小腿</t>
  </si>
  <si>
    <t>盤裝豆腐</t>
  </si>
  <si>
    <t>燕麥粒</t>
    <phoneticPr fontId="9" type="noConversion"/>
  </si>
  <si>
    <t>白油麵</t>
  </si>
  <si>
    <t>奶皇包</t>
    <phoneticPr fontId="9" type="noConversion"/>
  </si>
  <si>
    <t>蒲瓜</t>
  </si>
  <si>
    <t>金絲菇</t>
  </si>
  <si>
    <t>肉絲</t>
  </si>
  <si>
    <t>番茄醬</t>
  </si>
  <si>
    <t>4月第五週菜單明細(國小-玉美生技股份有限公司)</t>
    <phoneticPr fontId="3" type="noConversion"/>
  </si>
  <si>
    <t>豆包切四丁</t>
  </si>
  <si>
    <t>南瓜</t>
  </si>
  <si>
    <t>九層塔</t>
    <phoneticPr fontId="9" type="noConversion"/>
  </si>
  <si>
    <t>薑泥</t>
  </si>
  <si>
    <t>調理魚排</t>
  </si>
  <si>
    <t>生鮮竹筍</t>
  </si>
  <si>
    <t>番茄</t>
  </si>
  <si>
    <t>小米</t>
    <phoneticPr fontId="9" type="noConversion"/>
  </si>
  <si>
    <t>雪蓮子</t>
  </si>
  <si>
    <t>毛豆</t>
  </si>
  <si>
    <t>豆皮</t>
  </si>
  <si>
    <t>香菇絲</t>
  </si>
  <si>
    <t>雞丁</t>
  </si>
  <si>
    <t>白飯</t>
    <phoneticPr fontId="3" type="noConversion"/>
  </si>
  <si>
    <t>海.加</t>
    <phoneticPr fontId="9" type="noConversion"/>
  </si>
  <si>
    <t>黃金魚排(炸.海.加)</t>
    <phoneticPr fontId="9" type="noConversion"/>
  </si>
  <si>
    <t>肉鬆炒飯</t>
  </si>
  <si>
    <t>三角薯餅</t>
  </si>
  <si>
    <t>加</t>
  </si>
  <si>
    <t>肉鬆</t>
  </si>
  <si>
    <t>三角薯餅(加.炸)</t>
    <phoneticPr fontId="3" type="noConversion"/>
  </si>
  <si>
    <t>淺色蔬菜</t>
    <phoneticPr fontId="9" type="noConversion"/>
  </si>
  <si>
    <t>深色蔬菜</t>
    <phoneticPr fontId="3" type="noConversion"/>
  </si>
  <si>
    <r>
      <rPr>
        <b/>
        <sz val="14"/>
        <rFont val="新細明體"/>
        <family val="1"/>
        <charset val="136"/>
      </rPr>
      <t>新港</t>
    </r>
    <r>
      <rPr>
        <b/>
        <sz val="14"/>
        <rFont val="新細明體"/>
        <family val="1"/>
        <charset val="136"/>
        <scheme val="minor"/>
      </rPr>
      <t>國小-玉美生技股份有限公司菜單</t>
    </r>
    <phoneticPr fontId="3" type="noConversion"/>
  </si>
  <si>
    <t>地瓜片</t>
    <phoneticPr fontId="3" type="noConversion"/>
  </si>
  <si>
    <t>海帶片</t>
    <phoneticPr fontId="3" type="noConversion"/>
  </si>
  <si>
    <t>黑米糕捲</t>
    <phoneticPr fontId="3" type="noConversion"/>
  </si>
  <si>
    <t>鮮蔬烏龍麵</t>
    <phoneticPr fontId="9" type="noConversion"/>
  </si>
  <si>
    <t>高麗菜</t>
    <phoneticPr fontId="3" type="noConversion"/>
  </si>
  <si>
    <t>*沙茶什錦煲</t>
    <phoneticPr fontId="9" type="noConversion"/>
  </si>
  <si>
    <t>大白菜</t>
    <phoneticPr fontId="3" type="noConversion"/>
  </si>
  <si>
    <t>胡蘿蔔</t>
    <phoneticPr fontId="3" type="noConversion"/>
  </si>
  <si>
    <t>木耳</t>
    <phoneticPr fontId="3" type="noConversion"/>
  </si>
  <si>
    <t>什錦白菜燒</t>
    <phoneticPr fontId="3" type="noConversion"/>
  </si>
  <si>
    <t>冬粉</t>
    <phoneticPr fontId="3" type="noConversion"/>
  </si>
  <si>
    <t xml:space="preserve"> 美味海芽湯</t>
    <phoneticPr fontId="9" type="noConversion"/>
  </si>
  <si>
    <t>冬粉肉絲湯(醃)</t>
    <phoneticPr fontId="9" type="noConversion"/>
  </si>
  <si>
    <t xml:space="preserve"> 土瓶蒸湯 </t>
    <phoneticPr fontId="9" type="noConversion"/>
  </si>
  <si>
    <t xml:space="preserve"> 柴魚豆腐湯(豆)</t>
    <phoneticPr fontId="9" type="noConversion"/>
  </si>
  <si>
    <t xml:space="preserve">鮮筍龍骨湯 </t>
    <phoneticPr fontId="9" type="noConversion"/>
  </si>
  <si>
    <t>深色蔬菜</t>
    <phoneticPr fontId="9" type="noConversion"/>
  </si>
  <si>
    <t>有機淺色蔬菜</t>
    <phoneticPr fontId="9" type="noConversion"/>
  </si>
  <si>
    <t>芝麻海帶根</t>
    <phoneticPr fontId="9" type="noConversion"/>
  </si>
  <si>
    <t xml:space="preserve">金菇葫蘆瓜 </t>
    <phoneticPr fontId="9" type="noConversion"/>
  </si>
  <si>
    <t xml:space="preserve">       海苔魷魚丸(加)     </t>
    <phoneticPr fontId="9" type="noConversion"/>
  </si>
  <si>
    <t>古早味彩頭糕(冷)</t>
    <phoneticPr fontId="9" type="noConversion"/>
  </si>
  <si>
    <t xml:space="preserve"> 毛豆干丁(豆) </t>
    <phoneticPr fontId="9" type="noConversion"/>
  </si>
  <si>
    <t>港式燒賣(加)</t>
    <phoneticPr fontId="9" type="noConversion"/>
  </si>
  <si>
    <t xml:space="preserve">  香酥炸魚(炸海) </t>
    <phoneticPr fontId="9" type="noConversion"/>
  </si>
  <si>
    <t>咖哩粉絲</t>
    <phoneticPr fontId="9" type="noConversion"/>
  </si>
  <si>
    <t>護眼炒蛋+香炒干絲(豆)</t>
    <phoneticPr fontId="9" type="noConversion"/>
  </si>
  <si>
    <t>芋香白菜滷</t>
    <phoneticPr fontId="9" type="noConversion"/>
  </si>
  <si>
    <t>酥炸里肌(炸)</t>
    <phoneticPr fontId="9" type="noConversion"/>
  </si>
  <si>
    <t>味噌芝麻豬</t>
    <phoneticPr fontId="9" type="noConversion"/>
  </si>
  <si>
    <t>熱炒骨腿</t>
    <phoneticPr fontId="9" type="noConversion"/>
  </si>
  <si>
    <t xml:space="preserve">鼓椒軟排 </t>
    <phoneticPr fontId="9" type="noConversion"/>
  </si>
  <si>
    <t xml:space="preserve"> 日式雞排</t>
    <phoneticPr fontId="9" type="noConversion"/>
  </si>
  <si>
    <t>傳統炒麵</t>
    <phoneticPr fontId="9" type="noConversion"/>
  </si>
  <si>
    <t>地瓜燕麥飯</t>
    <phoneticPr fontId="9" type="noConversion"/>
  </si>
  <si>
    <t>香Q米飯</t>
    <phoneticPr fontId="9" type="noConversion"/>
  </si>
  <si>
    <t>什穀Q飯</t>
    <phoneticPr fontId="9" type="noConversion"/>
  </si>
  <si>
    <t xml:space="preserve"> 精力湯</t>
    <phoneticPr fontId="9" type="noConversion"/>
  </si>
  <si>
    <t>蔬菜味噌湯</t>
    <phoneticPr fontId="9" type="noConversion"/>
  </si>
  <si>
    <t>三絲湯</t>
    <phoneticPr fontId="9" type="noConversion"/>
  </si>
  <si>
    <t>冬瓜龍骨湯</t>
    <phoneticPr fontId="9" type="noConversion"/>
  </si>
  <si>
    <t>海帶苗蛋花湯</t>
    <phoneticPr fontId="9" type="noConversion"/>
  </si>
  <si>
    <t>有機深色蔬菜</t>
    <phoneticPr fontId="9" type="noConversion"/>
  </si>
  <si>
    <t xml:space="preserve">    和風關東煮   </t>
    <phoneticPr fontId="9" type="noConversion"/>
  </si>
  <si>
    <t xml:space="preserve"> 雙色炒蛋 </t>
    <phoneticPr fontId="9" type="noConversion"/>
  </si>
  <si>
    <t xml:space="preserve">  海絲茶碗蒸 </t>
    <phoneticPr fontId="9" type="noConversion"/>
  </si>
  <si>
    <t xml:space="preserve"> 豆腐絞肉(豆) +海苔香薯(炸) </t>
    <phoneticPr fontId="9" type="noConversion"/>
  </si>
  <si>
    <t xml:space="preserve">     絲瓜麵線       </t>
    <phoneticPr fontId="9" type="noConversion"/>
  </si>
  <si>
    <t xml:space="preserve">     古早味紅豆餅(加)  </t>
    <phoneticPr fontId="9" type="noConversion"/>
  </si>
  <si>
    <t xml:space="preserve"> 豆瓣豆腐(豆) </t>
    <phoneticPr fontId="9" type="noConversion"/>
  </si>
  <si>
    <t>醬汁炒手(冷)</t>
    <phoneticPr fontId="9" type="noConversion"/>
  </si>
  <si>
    <t>沙茶筍絲羹(芡)</t>
    <phoneticPr fontId="9" type="noConversion"/>
  </si>
  <si>
    <t xml:space="preserve">香菇肉醬 </t>
    <phoneticPr fontId="9" type="noConversion"/>
  </si>
  <si>
    <t xml:space="preserve"> 芝麻棒腿</t>
    <phoneticPr fontId="9" type="noConversion"/>
  </si>
  <si>
    <t>筍干爌肉(醃)</t>
    <phoneticPr fontId="9" type="noConversion"/>
  </si>
  <si>
    <t>塔香雞</t>
    <phoneticPr fontId="9" type="noConversion"/>
  </si>
  <si>
    <t xml:space="preserve">鐵路排骨肉 </t>
    <phoneticPr fontId="9" type="noConversion"/>
  </si>
  <si>
    <t xml:space="preserve">   海苔香魚(炸海加)  </t>
    <phoneticPr fontId="9" type="noConversion"/>
  </si>
  <si>
    <t>香菇油飯</t>
    <phoneticPr fontId="9" type="noConversion"/>
  </si>
  <si>
    <t>什錦穀Q飯</t>
    <phoneticPr fontId="9" type="noConversion"/>
  </si>
  <si>
    <t>地瓜小米飯</t>
    <phoneticPr fontId="9" type="noConversion"/>
  </si>
  <si>
    <t xml:space="preserve">香Q米飯 </t>
    <phoneticPr fontId="9" type="noConversion"/>
  </si>
  <si>
    <t xml:space="preserve"> 竹筍肉絲湯</t>
    <phoneticPr fontId="9" type="noConversion"/>
  </si>
  <si>
    <t>玉米濃湯(芡)</t>
    <phoneticPr fontId="9" type="noConversion"/>
  </si>
  <si>
    <t>海芽金菇湯</t>
    <phoneticPr fontId="9" type="noConversion"/>
  </si>
  <si>
    <t>時蔬龍骨湯(豆)</t>
    <phoneticPr fontId="9" type="noConversion"/>
  </si>
  <si>
    <t>蘿蔔肉絲湯</t>
    <phoneticPr fontId="9" type="noConversion"/>
  </si>
  <si>
    <t xml:space="preserve">  淺色蔬菜</t>
    <phoneticPr fontId="9" type="noConversion"/>
  </si>
  <si>
    <t xml:space="preserve">  魷魚薯條拼盤(炸海)</t>
    <phoneticPr fontId="9" type="noConversion"/>
  </si>
  <si>
    <t>枸杞燴瓜盅</t>
    <phoneticPr fontId="9" type="noConversion"/>
  </si>
  <si>
    <t xml:space="preserve">    番茄滑蛋(豆)</t>
    <phoneticPr fontId="9" type="noConversion"/>
  </si>
  <si>
    <t>黃瓜玉米</t>
    <phoneticPr fontId="9" type="noConversion"/>
  </si>
  <si>
    <t>鮮汁冬粉煲</t>
    <phoneticPr fontId="9" type="noConversion"/>
  </si>
  <si>
    <t xml:space="preserve">  嘿嘿饅頭捲(冷)</t>
    <phoneticPr fontId="9" type="noConversion"/>
  </si>
  <si>
    <t>通心粉洋芋蜀</t>
    <phoneticPr fontId="9" type="noConversion"/>
  </si>
  <si>
    <t>沙茶米血</t>
    <phoneticPr fontId="9" type="noConversion"/>
  </si>
  <si>
    <t>瓜仔肉醬(醃)+海鮮卷(加)</t>
    <phoneticPr fontId="9" type="noConversion"/>
  </si>
  <si>
    <t xml:space="preserve">    菇菇腐丁肉燥(豆)   </t>
    <phoneticPr fontId="9" type="noConversion"/>
  </si>
  <si>
    <t xml:space="preserve">  芝麻炭烤鯛魚(海)  </t>
    <phoneticPr fontId="9" type="noConversion"/>
  </si>
  <si>
    <t>甜椒肉片</t>
    <phoneticPr fontId="9" type="noConversion"/>
  </si>
  <si>
    <t xml:space="preserve"> 蘿燒豬腩</t>
    <phoneticPr fontId="9" type="noConversion"/>
  </si>
  <si>
    <t xml:space="preserve">  香豪雞排(炸加)</t>
    <phoneticPr fontId="9" type="noConversion"/>
  </si>
  <si>
    <t xml:space="preserve"> 咖哩雞  </t>
    <phoneticPr fontId="9" type="noConversion"/>
  </si>
  <si>
    <t>拉仔乾拌麵</t>
    <phoneticPr fontId="9" type="noConversion"/>
  </si>
  <si>
    <t>地瓜蕎麥飯</t>
    <phoneticPr fontId="9" type="noConversion"/>
  </si>
  <si>
    <t>雜糧Q飯</t>
    <phoneticPr fontId="9" type="noConversion"/>
  </si>
  <si>
    <t>4月15日(五)XX</t>
    <phoneticPr fontId="9" type="noConversion"/>
  </si>
  <si>
    <t>白玉排骨湯</t>
    <phoneticPr fontId="9" type="noConversion"/>
  </si>
  <si>
    <t>紫菜蛋花湯</t>
    <phoneticPr fontId="9" type="noConversion"/>
  </si>
  <si>
    <t>竹筍雞湯</t>
    <phoneticPr fontId="9" type="noConversion"/>
  </si>
  <si>
    <t>香菇白菜粉絲</t>
    <phoneticPr fontId="9" type="noConversion"/>
  </si>
  <si>
    <t xml:space="preserve">  豆乾炒五花豬(豆)</t>
    <phoneticPr fontId="9" type="noConversion"/>
  </si>
  <si>
    <t xml:space="preserve">  彩椒海帶炒肉</t>
    <phoneticPr fontId="9" type="noConversion"/>
  </si>
  <si>
    <t xml:space="preserve">  茄汁黑輪條(加) </t>
    <phoneticPr fontId="9" type="noConversion"/>
  </si>
  <si>
    <t xml:space="preserve"> 脆綠彩絲</t>
    <phoneticPr fontId="9" type="noConversion"/>
  </si>
  <si>
    <t xml:space="preserve"> 柴魚蒸蛋 </t>
    <phoneticPr fontId="9" type="noConversion"/>
  </si>
  <si>
    <t xml:space="preserve">   岩燒鳳翅  </t>
    <phoneticPr fontId="9" type="noConversion"/>
  </si>
  <si>
    <t>黃金魚排(炸海)</t>
    <phoneticPr fontId="9" type="noConversion"/>
  </si>
  <si>
    <t xml:space="preserve"> 味噌雞</t>
    <phoneticPr fontId="9" type="noConversion"/>
  </si>
  <si>
    <r>
      <t xml:space="preserve"> 夏威夷炒飯</t>
    </r>
    <r>
      <rPr>
        <sz val="13"/>
        <color indexed="10"/>
        <rFont val="華康細圓體(P)"/>
        <family val="1"/>
        <charset val="136"/>
      </rPr>
      <t/>
    </r>
    <phoneticPr fontId="9" type="noConversion"/>
  </si>
  <si>
    <t>燕麥Q飯</t>
    <phoneticPr fontId="9" type="noConversion"/>
  </si>
  <si>
    <t>番薯麥片飯</t>
    <phoneticPr fontId="9" type="noConversion"/>
  </si>
  <si>
    <t>清明節</t>
    <phoneticPr fontId="9" type="noConversion"/>
  </si>
  <si>
    <t>兒童節</t>
    <phoneticPr fontId="9" type="noConversion"/>
  </si>
  <si>
    <t xml:space="preserve">4月7日(四) </t>
    <phoneticPr fontId="9" type="noConversion"/>
  </si>
  <si>
    <t>28.5g</t>
    <phoneticPr fontId="9" type="noConversion"/>
  </si>
  <si>
    <t>95.0g</t>
    <phoneticPr fontId="9" type="noConversion"/>
  </si>
  <si>
    <t>24.0g</t>
    <phoneticPr fontId="9" type="noConversion"/>
  </si>
  <si>
    <t>708.0K</t>
    <phoneticPr fontId="9" type="noConversion"/>
  </si>
  <si>
    <t xml:space="preserve">   味增豆腐湯(豆)</t>
    <phoneticPr fontId="9" type="noConversion"/>
  </si>
  <si>
    <r>
      <t xml:space="preserve">＊菜單設計者：曾富美 營養師                  ＊專線：7363303＊ </t>
    </r>
    <r>
      <rPr>
        <sz val="9"/>
        <color indexed="10"/>
        <rFont val="新細明體"/>
        <family val="1"/>
        <charset val="136"/>
      </rPr>
      <t xml:space="preserve">(新港國小菜單)            </t>
    </r>
    <r>
      <rPr>
        <sz val="9"/>
        <rFont val="新細明體"/>
        <family val="1"/>
        <charset val="136"/>
      </rPr>
      <t xml:space="preserve">                                                                                            ＊國華E-mail：kuohow.food@gmail.com                                                                                                       ＊飯菜不足或用餐有任何問題，請洽服務人員哦！                       </t>
    </r>
    <r>
      <rPr>
        <sz val="9"/>
        <color indexed="10"/>
        <rFont val="新細明體"/>
        <family val="1"/>
        <charset val="136"/>
      </rPr>
      <t>111.4月</t>
    </r>
    <phoneticPr fontId="9" type="noConversion"/>
  </si>
  <si>
    <t xml:space="preserve">   豆皮絲瓜(豆)  </t>
    <phoneticPr fontId="9" type="noConversion"/>
  </si>
  <si>
    <t xml:space="preserve">  香酥熱狗棒(炸加) </t>
    <phoneticPr fontId="9" type="noConversion"/>
  </si>
  <si>
    <t>燒汁翅腿</t>
    <phoneticPr fontId="9" type="noConversion"/>
  </si>
  <si>
    <t>美味粿仔條</t>
    <phoneticPr fontId="9" type="noConversion"/>
  </si>
  <si>
    <t>本公司使用 國產豬肉</t>
    <phoneticPr fontId="9" type="noConversion"/>
  </si>
  <si>
    <t>國華食品工廠</t>
    <phoneticPr fontId="9" type="noConversion"/>
  </si>
  <si>
    <t>韭菜</t>
    <phoneticPr fontId="9" type="noConversion"/>
  </si>
  <si>
    <t>柴魚片</t>
    <phoneticPr fontId="9" type="noConversion"/>
  </si>
  <si>
    <t>高麗菜</t>
    <phoneticPr fontId="9" type="noConversion"/>
  </si>
  <si>
    <t>味噌</t>
    <phoneticPr fontId="9" type="noConversion"/>
  </si>
  <si>
    <t>豆皮</t>
    <phoneticPr fontId="9" type="noConversion"/>
  </si>
  <si>
    <t>新鮮豬絞肉</t>
    <phoneticPr fontId="9" type="noConversion"/>
  </si>
  <si>
    <t>豆腐</t>
    <phoneticPr fontId="9" type="noConversion"/>
  </si>
  <si>
    <t>絲瓜</t>
    <phoneticPr fontId="9" type="noConversion"/>
  </si>
  <si>
    <t>熱狗棒(裹粉熱狗)</t>
    <phoneticPr fontId="9" type="noConversion"/>
  </si>
  <si>
    <t>新鮮翅小腿</t>
    <phoneticPr fontId="9" type="noConversion"/>
  </si>
  <si>
    <t>粿仔條</t>
    <phoneticPr fontId="9" type="noConversion"/>
  </si>
  <si>
    <t>滷或烤</t>
    <phoneticPr fontId="9" type="noConversion"/>
  </si>
  <si>
    <t>K</t>
    <phoneticPr fontId="9" type="noConversion"/>
  </si>
  <si>
    <t>g</t>
    <phoneticPr fontId="9" type="noConversion"/>
  </si>
  <si>
    <t>依    合    約    無    提    供    水    果    和    乳    品</t>
    <phoneticPr fontId="9" type="noConversion"/>
  </si>
  <si>
    <t>營養分析</t>
    <phoneticPr fontId="9" type="noConversion"/>
  </si>
  <si>
    <t>111.4月第一週菜單明細(新港國小-國華廠商)</t>
    <phoneticPr fontId="9" type="noConversion"/>
  </si>
  <si>
    <t>720.0K</t>
    <phoneticPr fontId="9" type="noConversion"/>
  </si>
  <si>
    <t xml:space="preserve"> 27.8g</t>
    <phoneticPr fontId="9" type="noConversion"/>
  </si>
  <si>
    <t>新鮮絞肉</t>
    <phoneticPr fontId="9" type="noConversion"/>
  </si>
  <si>
    <t>鳳梨罐頭</t>
    <phoneticPr fontId="9" type="noConversion"/>
  </si>
  <si>
    <t xml:space="preserve">河粉(寬條冬粉) </t>
    <phoneticPr fontId="9" type="noConversion"/>
  </si>
  <si>
    <t>冷凍青豆仁</t>
    <phoneticPr fontId="9" type="noConversion"/>
  </si>
  <si>
    <t>新鮮龍骨(豬龍骨)</t>
    <phoneticPr fontId="9" type="noConversion"/>
  </si>
  <si>
    <t>香菇</t>
    <phoneticPr fontId="9" type="noConversion"/>
  </si>
  <si>
    <t>洋蔥</t>
    <phoneticPr fontId="9" type="noConversion"/>
  </si>
  <si>
    <t>98.0g</t>
    <phoneticPr fontId="9" type="noConversion"/>
  </si>
  <si>
    <t>白玉(蘿蔔)</t>
    <phoneticPr fontId="9" type="noConversion"/>
  </si>
  <si>
    <t>大白菜</t>
    <phoneticPr fontId="9" type="noConversion"/>
  </si>
  <si>
    <t>黑輪條</t>
    <phoneticPr fontId="9" type="noConversion"/>
  </si>
  <si>
    <t>新鮮雞翅</t>
    <phoneticPr fontId="9" type="noConversion"/>
  </si>
  <si>
    <t>蒸炒</t>
    <phoneticPr fontId="9" type="noConversion"/>
  </si>
  <si>
    <t>722.5K</t>
    <phoneticPr fontId="9" type="noConversion"/>
  </si>
  <si>
    <t>西芹</t>
    <phoneticPr fontId="9" type="noConversion"/>
  </si>
  <si>
    <t>25.0g</t>
    <phoneticPr fontId="9" type="noConversion"/>
  </si>
  <si>
    <t>蛋(雞蛋--白殼)</t>
    <phoneticPr fontId="9" type="noConversion"/>
  </si>
  <si>
    <t>乾木耳</t>
    <phoneticPr fontId="9" type="noConversion"/>
  </si>
  <si>
    <t>蛋</t>
    <phoneticPr fontId="9" type="noConversion"/>
  </si>
  <si>
    <t>新鮮豬肉(豬前腿肉)</t>
    <phoneticPr fontId="9" type="noConversion"/>
  </si>
  <si>
    <t>燕麥</t>
    <phoneticPr fontId="9" type="noConversion"/>
  </si>
  <si>
    <t>紫菜(乾裙帶菜)</t>
    <phoneticPr fontId="9" type="noConversion"/>
  </si>
  <si>
    <t>豆干</t>
    <phoneticPr fontId="9" type="noConversion"/>
  </si>
  <si>
    <t>新鮮竹筍</t>
    <phoneticPr fontId="9" type="noConversion"/>
  </si>
  <si>
    <t xml:space="preserve">新鮮魚排(片) </t>
    <phoneticPr fontId="9" type="noConversion"/>
  </si>
  <si>
    <t>28.2g</t>
    <phoneticPr fontId="9" type="noConversion"/>
  </si>
  <si>
    <t>海苔絲</t>
    <phoneticPr fontId="9" type="noConversion"/>
  </si>
  <si>
    <t>23.5g</t>
    <phoneticPr fontId="9" type="noConversion"/>
  </si>
  <si>
    <t>彩椒(甜椒)</t>
    <phoneticPr fontId="9" type="noConversion"/>
  </si>
  <si>
    <t>麥片</t>
    <phoneticPr fontId="9" type="noConversion"/>
  </si>
  <si>
    <t>新鮮骨腿丁</t>
    <phoneticPr fontId="9" type="noConversion"/>
  </si>
  <si>
    <t>新鮮肉絲(豬前腿)</t>
    <phoneticPr fontId="9" type="noConversion"/>
  </si>
  <si>
    <t>蔥</t>
    <phoneticPr fontId="9" type="noConversion"/>
  </si>
  <si>
    <t>新鮮骨腿</t>
    <phoneticPr fontId="9" type="noConversion"/>
  </si>
  <si>
    <t>番薯(地瓜)</t>
    <phoneticPr fontId="9" type="noConversion"/>
  </si>
  <si>
    <t>96.0g</t>
    <phoneticPr fontId="9" type="noConversion"/>
  </si>
  <si>
    <t>海帶絲</t>
    <phoneticPr fontId="9" type="noConversion"/>
  </si>
  <si>
    <t>雞蛋</t>
    <phoneticPr fontId="9" type="noConversion"/>
  </si>
  <si>
    <t>111.4月第二週菜單明細(新港國小-國華廠商)</t>
    <phoneticPr fontId="9" type="noConversion"/>
  </si>
  <si>
    <t>700.0K</t>
    <phoneticPr fontId="9" type="noConversion"/>
  </si>
  <si>
    <t xml:space="preserve"> 27.1g</t>
    <phoneticPr fontId="9" type="noConversion"/>
  </si>
  <si>
    <t>馬鈴薯條</t>
    <phoneticPr fontId="9" type="noConversion"/>
  </si>
  <si>
    <t xml:space="preserve">白芝麻 (熟) </t>
    <phoneticPr fontId="9" type="noConversion"/>
  </si>
  <si>
    <t>新鮮魷魚</t>
    <phoneticPr fontId="9" type="noConversion"/>
  </si>
  <si>
    <t>冷</t>
    <phoneticPr fontId="9" type="noConversion"/>
  </si>
  <si>
    <t>饅頭</t>
    <phoneticPr fontId="9" type="noConversion"/>
  </si>
  <si>
    <t>新鮮鯛魚</t>
    <phoneticPr fontId="9" type="noConversion"/>
  </si>
  <si>
    <t>油麵條</t>
    <phoneticPr fontId="9" type="noConversion"/>
  </si>
  <si>
    <t>蒸烤</t>
    <phoneticPr fontId="9" type="noConversion"/>
  </si>
  <si>
    <t>炒煮</t>
    <phoneticPr fontId="9" type="noConversion"/>
  </si>
  <si>
    <t>712.5K</t>
    <phoneticPr fontId="9" type="noConversion"/>
  </si>
  <si>
    <t xml:space="preserve"> 27.5g</t>
    <phoneticPr fontId="9" type="noConversion"/>
  </si>
  <si>
    <t>通心粉</t>
    <phoneticPr fontId="9" type="noConversion"/>
  </si>
  <si>
    <t>22.5g</t>
    <phoneticPr fontId="9" type="noConversion"/>
  </si>
  <si>
    <t>甜椒</t>
    <phoneticPr fontId="9" type="noConversion"/>
  </si>
  <si>
    <t>蕎麥</t>
    <phoneticPr fontId="9" type="noConversion"/>
  </si>
  <si>
    <t>枸杞</t>
    <phoneticPr fontId="9" type="noConversion"/>
  </si>
  <si>
    <t>地瓜</t>
    <phoneticPr fontId="9" type="noConversion"/>
  </si>
  <si>
    <t>100.0g</t>
    <phoneticPr fontId="9" type="noConversion"/>
  </si>
  <si>
    <t>玉米粒</t>
    <phoneticPr fontId="9" type="noConversion"/>
  </si>
  <si>
    <t>冬瓜</t>
    <phoneticPr fontId="9" type="noConversion"/>
  </si>
  <si>
    <t>新鮮馬鈴薯</t>
    <phoneticPr fontId="9" type="noConversion"/>
  </si>
  <si>
    <t>煮芡</t>
    <phoneticPr fontId="9" type="noConversion"/>
  </si>
  <si>
    <t>707.0K</t>
    <phoneticPr fontId="9" type="noConversion"/>
  </si>
  <si>
    <t>27.1g</t>
    <phoneticPr fontId="9" type="noConversion"/>
  </si>
  <si>
    <t>23.0g</t>
    <phoneticPr fontId="9" type="noConversion"/>
  </si>
  <si>
    <t>金針菇</t>
    <phoneticPr fontId="9" type="noConversion"/>
  </si>
  <si>
    <t>杏鮑菇</t>
    <phoneticPr fontId="9" type="noConversion"/>
  </si>
  <si>
    <t>白蘿蔔</t>
    <phoneticPr fontId="9" type="noConversion"/>
  </si>
  <si>
    <t>海帶芽(乾裙帶菜)</t>
    <phoneticPr fontId="9" type="noConversion"/>
  </si>
  <si>
    <t>番茄</t>
    <phoneticPr fontId="9" type="noConversion"/>
  </si>
  <si>
    <t>米血</t>
    <phoneticPr fontId="9" type="noConversion"/>
  </si>
  <si>
    <t>736.5K</t>
    <phoneticPr fontId="9" type="noConversion"/>
  </si>
  <si>
    <t>31.2g</t>
    <phoneticPr fontId="9" type="noConversion"/>
  </si>
  <si>
    <t>海鮮條</t>
    <phoneticPr fontId="9" type="noConversion"/>
  </si>
  <si>
    <t>25.5g</t>
    <phoneticPr fontId="9" type="noConversion"/>
  </si>
  <si>
    <t xml:space="preserve">玉米(塊)  </t>
    <phoneticPr fontId="9" type="noConversion"/>
  </si>
  <si>
    <t>銀蘿(蘿蔔)</t>
    <phoneticPr fontId="9" type="noConversion"/>
  </si>
  <si>
    <t>碎瓜(醃漬花胡瓜)</t>
    <phoneticPr fontId="9" type="noConversion"/>
  </si>
  <si>
    <t>雜糧米</t>
    <phoneticPr fontId="9" type="noConversion"/>
  </si>
  <si>
    <t>95.5g</t>
    <phoneticPr fontId="9" type="noConversion"/>
  </si>
  <si>
    <t>大黃瓜</t>
    <phoneticPr fontId="9" type="noConversion"/>
  </si>
  <si>
    <t>雞排</t>
    <phoneticPr fontId="9" type="noConversion"/>
  </si>
  <si>
    <t>721.0K</t>
    <phoneticPr fontId="9" type="noConversion"/>
  </si>
  <si>
    <t>冬粉</t>
    <phoneticPr fontId="9" type="noConversion"/>
  </si>
  <si>
    <t>馬鈴薯</t>
    <phoneticPr fontId="9" type="noConversion"/>
  </si>
  <si>
    <t>99.0g</t>
    <phoneticPr fontId="9" type="noConversion"/>
  </si>
  <si>
    <t>蘿蔔</t>
    <phoneticPr fontId="9" type="noConversion"/>
  </si>
  <si>
    <r>
      <t>豆腐</t>
    </r>
    <r>
      <rPr>
        <sz val="24"/>
        <color indexed="10"/>
        <rFont val="新細明體"/>
        <family val="1"/>
        <charset val="136"/>
      </rPr>
      <t xml:space="preserve"> </t>
    </r>
    <phoneticPr fontId="9" type="noConversion"/>
  </si>
  <si>
    <t>滷</t>
    <phoneticPr fontId="9" type="noConversion"/>
  </si>
  <si>
    <t>111.4月第三週菜單明細(新港國小-國華廠商)</t>
    <phoneticPr fontId="9" type="noConversion"/>
  </si>
  <si>
    <t>713.5K</t>
    <phoneticPr fontId="9" type="noConversion"/>
  </si>
  <si>
    <t xml:space="preserve"> 27.4g</t>
    <phoneticPr fontId="9" type="noConversion"/>
  </si>
  <si>
    <t>玉米塊</t>
    <phoneticPr fontId="9" type="noConversion"/>
  </si>
  <si>
    <t>乾香菇</t>
    <phoneticPr fontId="9" type="noConversion"/>
  </si>
  <si>
    <t>紅豆車輪餅</t>
    <phoneticPr fontId="9" type="noConversion"/>
  </si>
  <si>
    <t>新鮮雞腿</t>
    <phoneticPr fontId="9" type="noConversion"/>
  </si>
  <si>
    <t>糯米</t>
    <phoneticPr fontId="9" type="noConversion"/>
  </si>
  <si>
    <t>745.0K</t>
    <phoneticPr fontId="9" type="noConversion"/>
  </si>
  <si>
    <t>29.7g</t>
    <phoneticPr fontId="9" type="noConversion"/>
  </si>
  <si>
    <t>什穀米</t>
    <phoneticPr fontId="9" type="noConversion"/>
  </si>
  <si>
    <t>105.0g</t>
    <phoneticPr fontId="9" type="noConversion"/>
  </si>
  <si>
    <t>筍干</t>
    <phoneticPr fontId="9" type="noConversion"/>
  </si>
  <si>
    <t>711.5K</t>
    <phoneticPr fontId="9" type="noConversion"/>
  </si>
  <si>
    <t>28.0g</t>
    <phoneticPr fontId="9" type="noConversion"/>
  </si>
  <si>
    <t>97.0g</t>
    <phoneticPr fontId="9" type="noConversion"/>
  </si>
  <si>
    <t>水餃</t>
    <phoneticPr fontId="9" type="noConversion"/>
  </si>
  <si>
    <t>704.0K</t>
    <phoneticPr fontId="9" type="noConversion"/>
  </si>
  <si>
    <t>海苔粉</t>
    <phoneticPr fontId="9" type="noConversion"/>
  </si>
  <si>
    <t xml:space="preserve">新鮮肉絲(豬前腿) </t>
    <phoneticPr fontId="9" type="noConversion"/>
  </si>
  <si>
    <t>新鮮豬大里肌</t>
    <phoneticPr fontId="9" type="noConversion"/>
  </si>
  <si>
    <t>706.0K</t>
    <phoneticPr fontId="9" type="noConversion"/>
  </si>
  <si>
    <t>27.4g</t>
    <phoneticPr fontId="9" type="noConversion"/>
  </si>
  <si>
    <t>麵線</t>
    <phoneticPr fontId="9" type="noConversion"/>
  </si>
  <si>
    <t>海帶苗(乾裙帶菜)</t>
    <phoneticPr fontId="9" type="noConversion"/>
  </si>
  <si>
    <t>海加</t>
    <phoneticPr fontId="9" type="noConversion"/>
  </si>
  <si>
    <t xml:space="preserve">魚排   </t>
    <phoneticPr fontId="9" type="noConversion"/>
  </si>
  <si>
    <t>111.4月第四週菜單明細(新港國小-國華廠商)</t>
    <phoneticPr fontId="9" type="noConversion"/>
  </si>
  <si>
    <t>710.0K</t>
    <phoneticPr fontId="9" type="noConversion"/>
  </si>
  <si>
    <t>27.0g</t>
    <phoneticPr fontId="9" type="noConversion"/>
  </si>
  <si>
    <t>燒賣</t>
    <phoneticPr fontId="9" type="noConversion"/>
  </si>
  <si>
    <t>新鮮豬里肌</t>
    <phoneticPr fontId="9" type="noConversion"/>
  </si>
  <si>
    <t xml:space="preserve">油麵條 </t>
    <phoneticPr fontId="9" type="noConversion"/>
  </si>
  <si>
    <t>725.5K</t>
    <phoneticPr fontId="9" type="noConversion"/>
  </si>
  <si>
    <t>29.3g</t>
    <phoneticPr fontId="9" type="noConversion"/>
  </si>
  <si>
    <t>白芝麻</t>
    <phoneticPr fontId="9" type="noConversion"/>
  </si>
  <si>
    <t xml:space="preserve">扁蒲(蒲瓜  瓢瓜) </t>
    <phoneticPr fontId="9" type="noConversion"/>
  </si>
  <si>
    <t xml:space="preserve">新鮮魚排(片)     </t>
    <phoneticPr fontId="9" type="noConversion"/>
  </si>
  <si>
    <t>717.0K</t>
    <phoneticPr fontId="9" type="noConversion"/>
  </si>
  <si>
    <t>27.5g</t>
    <phoneticPr fontId="9" type="noConversion"/>
  </si>
  <si>
    <t>魷魚丸</t>
    <phoneticPr fontId="9" type="noConversion"/>
  </si>
  <si>
    <t>738.0K</t>
    <phoneticPr fontId="9" type="noConversion"/>
  </si>
  <si>
    <t>30.3g</t>
    <phoneticPr fontId="9" type="noConversion"/>
  </si>
  <si>
    <t>干絲</t>
    <phoneticPr fontId="9" type="noConversion"/>
  </si>
  <si>
    <t>彩椒</t>
    <phoneticPr fontId="9" type="noConversion"/>
  </si>
  <si>
    <t>新鮮軟排骨</t>
    <phoneticPr fontId="9" type="noConversion"/>
  </si>
  <si>
    <t>新鮮肉丁(豬前腿肉)</t>
    <phoneticPr fontId="9" type="noConversion"/>
  </si>
  <si>
    <t>蒸或烤</t>
    <phoneticPr fontId="9" type="noConversion"/>
  </si>
  <si>
    <t>714.0K</t>
    <phoneticPr fontId="9" type="noConversion"/>
  </si>
  <si>
    <t>28.6g</t>
    <phoneticPr fontId="9" type="noConversion"/>
  </si>
  <si>
    <t>芋頭</t>
    <phoneticPr fontId="9" type="noConversion"/>
  </si>
  <si>
    <t>冷凍毛豆仁</t>
    <phoneticPr fontId="9" type="noConversion"/>
  </si>
  <si>
    <t xml:space="preserve">新鮮竹筍 </t>
    <phoneticPr fontId="9" type="noConversion"/>
  </si>
  <si>
    <t>豆</t>
  </si>
  <si>
    <t>新鮮雞(腿) 排</t>
    <phoneticPr fontId="9" type="noConversion"/>
  </si>
  <si>
    <t>111.4月第五週菜單明細(新港國小-國華廠商)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</si>
</sst>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11 月&quot;\ #\ &quot;日（一）&quot;"/>
    <numFmt numFmtId="177" formatCode="0.00_ "/>
    <numFmt numFmtId="178" formatCode="0;_ "/>
    <numFmt numFmtId="179" formatCode="0;_쐀"/>
  </numFmts>
  <fonts count="8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sz val="12"/>
      <name val="華康粗明體"/>
      <family val="3"/>
      <charset val="136"/>
    </font>
    <font>
      <sz val="12"/>
      <name val="華康細圓體"/>
      <family val="3"/>
      <charset val="136"/>
    </font>
    <font>
      <sz val="9"/>
      <name val="新細明體"/>
      <family val="1"/>
      <charset val="136"/>
    </font>
    <font>
      <sz val="14"/>
      <name val="華康粗明體"/>
      <family val="3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華康細圓體"/>
      <family val="3"/>
      <charset val="136"/>
    </font>
    <font>
      <b/>
      <sz val="12"/>
      <color indexed="58"/>
      <name val="新細明體"/>
      <family val="1"/>
      <charset val="136"/>
    </font>
    <font>
      <b/>
      <sz val="12"/>
      <color indexed="58"/>
      <name val="華康細圓體"/>
      <family val="3"/>
      <charset val="136"/>
    </font>
    <font>
      <b/>
      <sz val="12"/>
      <color indexed="18"/>
      <name val="新細明體"/>
      <family val="1"/>
      <charset val="136"/>
    </font>
    <font>
      <b/>
      <sz val="12"/>
      <color indexed="18"/>
      <name val="華康細圓體"/>
      <family val="3"/>
      <charset val="136"/>
    </font>
    <font>
      <b/>
      <sz val="12"/>
      <color indexed="16"/>
      <name val="新細明體"/>
      <family val="1"/>
      <charset val="136"/>
    </font>
    <font>
      <b/>
      <sz val="12"/>
      <color indexed="16"/>
      <name val="華康細圓體"/>
      <family val="3"/>
      <charset val="136"/>
    </font>
    <font>
      <b/>
      <sz val="12"/>
      <color indexed="48"/>
      <name val="新細明體"/>
      <family val="1"/>
      <charset val="136"/>
    </font>
    <font>
      <b/>
      <sz val="12"/>
      <color indexed="48"/>
      <name val="華康細圓體"/>
      <family val="3"/>
      <charset val="136"/>
    </font>
    <font>
      <b/>
      <sz val="12"/>
      <color indexed="20"/>
      <name val="新細明體"/>
      <family val="1"/>
      <charset val="136"/>
    </font>
    <font>
      <b/>
      <sz val="12"/>
      <color indexed="20"/>
      <name val="華康細圓體"/>
      <family val="3"/>
      <charset val="136"/>
    </font>
    <font>
      <sz val="10"/>
      <name val="新細明體"/>
      <family val="1"/>
      <charset val="136"/>
    </font>
    <font>
      <sz val="10"/>
      <name val="華康細圓體"/>
      <family val="3"/>
      <charset val="136"/>
    </font>
    <font>
      <sz val="10"/>
      <name val="華康粗明體"/>
      <family val="3"/>
      <charset val="136"/>
    </font>
    <font>
      <b/>
      <sz val="14"/>
      <name val="微軟正黑體"/>
      <family val="2"/>
      <charset val="136"/>
    </font>
    <font>
      <sz val="14"/>
      <name val="新細明體"/>
      <family val="1"/>
      <charset val="136"/>
    </font>
    <font>
      <sz val="16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Arial"/>
      <family val="2"/>
    </font>
    <font>
      <sz val="12"/>
      <color indexed="8"/>
      <name val="細明體"/>
      <family val="3"/>
      <charset val="136"/>
    </font>
    <font>
      <sz val="12"/>
      <color rgb="FF000000"/>
      <name val="細明體"/>
      <family val="3"/>
      <charset val="136"/>
    </font>
    <font>
      <sz val="12"/>
      <color rgb="FF000000"/>
      <name val="Arial"/>
      <family val="2"/>
    </font>
    <font>
      <sz val="12"/>
      <color rgb="FF000000"/>
      <name val="細明體"/>
      <family val="2"/>
      <charset val="136"/>
    </font>
    <font>
      <sz val="15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9"/>
      <color rgb="FF000000"/>
      <name val="細明體"/>
      <family val="3"/>
      <charset val="136"/>
    </font>
    <font>
      <sz val="9"/>
      <color rgb="FF000000"/>
      <name val="Arial"/>
      <family val="2"/>
      <charset val="136"/>
    </font>
    <font>
      <sz val="9"/>
      <color rgb="FF000000"/>
      <name val="細明體"/>
      <family val="2"/>
      <charset val="136"/>
    </font>
    <font>
      <sz val="9"/>
      <color rgb="FF000000"/>
      <name val="Arial"/>
      <family val="2"/>
    </font>
    <font>
      <b/>
      <sz val="12"/>
      <color rgb="FFFF0000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color rgb="FF3366FF"/>
      <name val="新細明體"/>
      <family val="1"/>
      <charset val="136"/>
    </font>
    <font>
      <b/>
      <sz val="12"/>
      <color theme="8" tint="-0.249977111117893"/>
      <name val="新細明體"/>
      <family val="1"/>
      <charset val="136"/>
    </font>
    <font>
      <sz val="7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3"/>
      <color theme="1"/>
      <name val="新細明體"/>
      <family val="1"/>
      <charset val="136"/>
    </font>
    <font>
      <sz val="11"/>
      <name val="華康細黑體(P)"/>
      <family val="1"/>
      <charset val="136"/>
    </font>
    <font>
      <sz val="11"/>
      <name val="華康細圓體(P)"/>
      <family val="1"/>
      <charset val="136"/>
    </font>
    <font>
      <sz val="11"/>
      <name val="華康細圓體"/>
      <family val="3"/>
      <charset val="136"/>
    </font>
    <font>
      <sz val="14"/>
      <color rgb="FFFF0000"/>
      <name val="華康細圓體(P)"/>
      <family val="1"/>
      <charset val="136"/>
    </font>
    <font>
      <sz val="7"/>
      <color rgb="FFFF0000"/>
      <name val="華康細圓體(P)"/>
      <family val="1"/>
      <charset val="136"/>
    </font>
    <font>
      <sz val="13"/>
      <color indexed="10"/>
      <name val="華康細圓體(P)"/>
      <family val="1"/>
      <charset val="136"/>
    </font>
    <font>
      <sz val="13"/>
      <color theme="1"/>
      <name val="標楷體"/>
      <family val="4"/>
      <charset val="136"/>
    </font>
    <font>
      <sz val="30"/>
      <color rgb="FF0070C0"/>
      <name val="Gungsuh"/>
      <family val="1"/>
      <charset val="129"/>
    </font>
    <font>
      <sz val="12"/>
      <name val="標楷體"/>
      <family val="4"/>
      <charset val="136"/>
    </font>
    <font>
      <sz val="9"/>
      <color indexed="10"/>
      <name val="新細明體"/>
      <family val="1"/>
      <charset val="136"/>
    </font>
    <font>
      <sz val="11"/>
      <name val="Gungsuh"/>
      <family val="1"/>
      <charset val="129"/>
    </font>
    <font>
      <sz val="30"/>
      <color rgb="FF0070C0"/>
      <name val="華康魏碑體"/>
      <family val="3"/>
      <charset val="136"/>
    </font>
    <font>
      <sz val="50"/>
      <color rgb="FFFF00FF"/>
      <name val="華康魏碑體"/>
      <family val="3"/>
      <charset val="136"/>
    </font>
    <font>
      <b/>
      <sz val="16"/>
      <name val="新細明體"/>
      <family val="1"/>
      <charset val="136"/>
    </font>
    <font>
      <sz val="24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8"/>
      <name val="新細明體"/>
      <family val="1"/>
      <charset val="136"/>
    </font>
    <font>
      <sz val="24"/>
      <color rgb="FFFF0000"/>
      <name val="新細明體"/>
      <family val="1"/>
      <charset val="136"/>
    </font>
    <font>
      <sz val="24"/>
      <color theme="1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24"/>
      <color rgb="FFFF0000"/>
      <name val="標楷體"/>
      <family val="4"/>
      <charset val="136"/>
    </font>
    <font>
      <sz val="20"/>
      <name val="新細明體"/>
      <family val="1"/>
      <charset val="136"/>
    </font>
    <font>
      <b/>
      <sz val="18"/>
      <name val="新細明體"/>
      <family val="1"/>
      <charset val="136"/>
    </font>
    <font>
      <sz val="16"/>
      <name val="標楷體"/>
      <family val="4"/>
      <charset val="136"/>
    </font>
    <font>
      <sz val="28"/>
      <name val="標楷體"/>
      <family val="4"/>
      <charset val="136"/>
    </font>
    <font>
      <sz val="32"/>
      <name val="標楷體"/>
      <family val="4"/>
      <charset val="136"/>
    </font>
    <font>
      <sz val="20"/>
      <color indexed="8"/>
      <name val="新細明體"/>
      <family val="1"/>
      <charset val="136"/>
    </font>
    <font>
      <sz val="24"/>
      <color rgb="FF0000FF"/>
      <name val="新細明體"/>
      <family val="1"/>
      <charset val="136"/>
    </font>
    <font>
      <sz val="22"/>
      <name val="新細明體"/>
      <family val="1"/>
      <charset val="136"/>
    </font>
    <font>
      <sz val="12"/>
      <color rgb="FF7030A0"/>
      <name val="文鼎特毛楷"/>
      <family val="3"/>
      <charset val="136"/>
    </font>
    <font>
      <sz val="22"/>
      <color indexed="8"/>
      <name val="新細明體"/>
      <family val="1"/>
      <charset val="136"/>
    </font>
    <font>
      <sz val="24"/>
      <color indexed="10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8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22"/>
      <color theme="1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rgb="FFFF0000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rgb="FFCCFFCC"/>
        <bgColor indexed="29"/>
      </patternFill>
    </fill>
    <fill>
      <patternFill patternType="solid">
        <fgColor rgb="FFCCFFCC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 style="thin">
        <color indexed="59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 style="medium">
        <color indexed="59"/>
      </top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theme="0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theme="1"/>
      </bottom>
      <diagonal/>
    </border>
    <border>
      <left style="medium">
        <color indexed="59"/>
      </left>
      <right/>
      <top/>
      <bottom/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59"/>
      </right>
      <top/>
      <bottom style="thin">
        <color theme="1"/>
      </bottom>
      <diagonal/>
    </border>
    <border>
      <left style="thin">
        <color indexed="59"/>
      </left>
      <right style="medium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/>
      <top/>
      <bottom style="medium">
        <color indexed="5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indexed="59"/>
      </right>
      <top/>
      <bottom style="thin">
        <color theme="0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medium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/>
      <right style="thin">
        <color theme="1"/>
      </right>
      <top/>
      <bottom/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7" fillId="0" borderId="0"/>
    <xf numFmtId="0" fontId="1" fillId="0" borderId="0">
      <alignment vertical="center"/>
    </xf>
  </cellStyleXfs>
  <cellXfs count="79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1" xfId="2" applyFont="1" applyBorder="1">
      <alignment vertical="center"/>
    </xf>
    <xf numFmtId="0" fontId="6" fillId="0" borderId="1" xfId="2" applyFont="1" applyBorder="1">
      <alignment vertical="center"/>
    </xf>
    <xf numFmtId="0" fontId="7" fillId="0" borderId="0" xfId="1" applyFont="1"/>
    <xf numFmtId="0" fontId="8" fillId="0" borderId="0" xfId="1" applyFont="1"/>
    <xf numFmtId="0" fontId="12" fillId="0" borderId="0" xfId="1" applyFont="1"/>
    <xf numFmtId="0" fontId="14" fillId="0" borderId="0" xfId="1" applyFont="1"/>
    <xf numFmtId="0" fontId="16" fillId="0" borderId="0" xfId="1" applyFont="1"/>
    <xf numFmtId="0" fontId="18" fillId="0" borderId="0" xfId="1" applyFont="1"/>
    <xf numFmtId="0" fontId="20" fillId="0" borderId="0" xfId="1" applyFont="1"/>
    <xf numFmtId="0" fontId="22" fillId="0" borderId="0" xfId="1" applyFont="1"/>
    <xf numFmtId="0" fontId="23" fillId="0" borderId="15" xfId="1" applyFont="1" applyBorder="1"/>
    <xf numFmtId="0" fontId="23" fillId="0" borderId="12" xfId="1" applyFont="1" applyBorder="1"/>
    <xf numFmtId="0" fontId="23" fillId="0" borderId="16" xfId="1" applyFont="1" applyBorder="1"/>
    <xf numFmtId="0" fontId="24" fillId="0" borderId="0" xfId="1" applyFont="1"/>
    <xf numFmtId="0" fontId="23" fillId="0" borderId="20" xfId="1" applyFont="1" applyBorder="1"/>
    <xf numFmtId="0" fontId="23" fillId="0" borderId="21" xfId="1" applyFont="1" applyBorder="1"/>
    <xf numFmtId="0" fontId="23" fillId="0" borderId="22" xfId="1" applyFont="1" applyBorder="1"/>
    <xf numFmtId="0" fontId="23" fillId="0" borderId="15" xfId="1" applyFont="1" applyBorder="1" applyAlignment="1">
      <alignment vertical="center"/>
    </xf>
    <xf numFmtId="0" fontId="23" fillId="0" borderId="12" xfId="1" applyFont="1" applyBorder="1" applyAlignment="1">
      <alignment vertical="center"/>
    </xf>
    <xf numFmtId="0" fontId="23" fillId="0" borderId="16" xfId="1" applyFont="1" applyBorder="1" applyAlignment="1">
      <alignment vertical="center"/>
    </xf>
    <xf numFmtId="0" fontId="24" fillId="0" borderId="0" xfId="1" applyFont="1" applyAlignment="1">
      <alignment vertical="center"/>
    </xf>
    <xf numFmtId="0" fontId="23" fillId="0" borderId="20" xfId="1" applyFont="1" applyBorder="1" applyAlignment="1">
      <alignment vertical="center"/>
    </xf>
    <xf numFmtId="0" fontId="23" fillId="0" borderId="21" xfId="1" applyFont="1" applyBorder="1" applyAlignment="1">
      <alignment vertical="center"/>
    </xf>
    <xf numFmtId="0" fontId="23" fillId="0" borderId="22" xfId="1" applyFont="1" applyBorder="1" applyAlignment="1">
      <alignment vertical="center"/>
    </xf>
    <xf numFmtId="0" fontId="26" fillId="0" borderId="0" xfId="2" applyFont="1">
      <alignment vertical="center"/>
    </xf>
    <xf numFmtId="0" fontId="27" fillId="0" borderId="0" xfId="2" applyFont="1" applyAlignment="1">
      <alignment shrinkToFit="1"/>
    </xf>
    <xf numFmtId="0" fontId="27" fillId="0" borderId="0" xfId="2" applyFont="1" applyAlignment="1">
      <alignment horizontal="center" shrinkToFit="1"/>
    </xf>
    <xf numFmtId="0" fontId="27" fillId="0" borderId="0" xfId="2" applyFont="1">
      <alignment vertical="center"/>
    </xf>
    <xf numFmtId="0" fontId="27" fillId="0" borderId="0" xfId="2" applyFont="1" applyAlignment="1">
      <alignment horizontal="center" vertical="center"/>
    </xf>
    <xf numFmtId="0" fontId="29" fillId="0" borderId="0" xfId="2" applyFont="1" applyAlignment="1">
      <alignment horizontal="left"/>
    </xf>
    <xf numFmtId="0" fontId="29" fillId="0" borderId="0" xfId="2" applyFont="1" applyAlignment="1">
      <alignment horizontal="center" shrinkToFit="1"/>
    </xf>
    <xf numFmtId="0" fontId="1" fillId="0" borderId="0" xfId="2" applyAlignment="1">
      <alignment horizontal="center" shrinkToFit="1"/>
    </xf>
    <xf numFmtId="0" fontId="1" fillId="0" borderId="0" xfId="2">
      <alignment vertical="center"/>
    </xf>
    <xf numFmtId="0" fontId="1" fillId="0" borderId="0" xfId="2" applyAlignment="1">
      <alignment horizontal="right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177" fontId="1" fillId="0" borderId="24" xfId="2" applyNumberFormat="1" applyBorder="1" applyAlignment="1">
      <alignment horizontal="center" vertical="center" wrapText="1"/>
    </xf>
    <xf numFmtId="0" fontId="1" fillId="0" borderId="25" xfId="2" applyBorder="1" applyAlignment="1">
      <alignment vertical="center" textRotation="255"/>
    </xf>
    <xf numFmtId="0" fontId="1" fillId="0" borderId="26" xfId="2" applyBorder="1" applyAlignment="1">
      <alignment horizontal="center" vertical="center"/>
    </xf>
    <xf numFmtId="0" fontId="1" fillId="0" borderId="26" xfId="2" applyBorder="1" applyAlignment="1">
      <alignment horizontal="center" vertical="center" shrinkToFit="1"/>
    </xf>
    <xf numFmtId="0" fontId="1" fillId="0" borderId="27" xfId="2" applyBorder="1" applyAlignment="1">
      <alignment horizontal="center" vertical="center"/>
    </xf>
    <xf numFmtId="0" fontId="1" fillId="0" borderId="25" xfId="2" applyBorder="1" applyAlignment="1">
      <alignment horizontal="center" vertical="center" shrinkToFit="1"/>
    </xf>
    <xf numFmtId="0" fontId="1" fillId="0" borderId="28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" fillId="0" borderId="31" xfId="2" applyBorder="1" applyAlignment="1">
      <alignment horizontal="center"/>
    </xf>
    <xf numFmtId="0" fontId="1" fillId="0" borderId="33" xfId="2" applyBorder="1" applyAlignment="1">
      <alignment horizontal="center" vertical="center" shrinkToFit="1"/>
    </xf>
    <xf numFmtId="0" fontId="1" fillId="0" borderId="12" xfId="2" applyBorder="1" applyAlignment="1">
      <alignment horizontal="center" vertical="center" shrinkToFit="1"/>
    </xf>
    <xf numFmtId="0" fontId="1" fillId="0" borderId="33" xfId="2" applyBorder="1" applyAlignment="1">
      <alignment horizontal="center" vertical="center" wrapText="1"/>
    </xf>
    <xf numFmtId="0" fontId="0" fillId="0" borderId="33" xfId="2" applyFont="1" applyBorder="1" applyAlignment="1">
      <alignment horizontal="center" vertical="center" shrinkToFit="1"/>
    </xf>
    <xf numFmtId="0" fontId="1" fillId="0" borderId="35" xfId="2" applyBorder="1">
      <alignment vertical="center"/>
    </xf>
    <xf numFmtId="0" fontId="1" fillId="0" borderId="34" xfId="2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0" fontId="1" fillId="0" borderId="37" xfId="2" applyBorder="1" applyAlignment="1">
      <alignment horizontal="center"/>
    </xf>
    <xf numFmtId="0" fontId="30" fillId="2" borderId="38" xfId="3" applyFont="1" applyFill="1" applyBorder="1" applyAlignment="1">
      <alignment horizontal="left" vertical="center"/>
    </xf>
    <xf numFmtId="0" fontId="30" fillId="2" borderId="38" xfId="3" applyFont="1" applyFill="1" applyBorder="1" applyAlignment="1">
      <alignment horizontal="right" vertical="center"/>
    </xf>
    <xf numFmtId="0" fontId="31" fillId="0" borderId="38" xfId="2" applyFont="1" applyBorder="1" applyAlignment="1">
      <alignment vertical="center" shrinkToFit="1"/>
    </xf>
    <xf numFmtId="0" fontId="32" fillId="0" borderId="38" xfId="2" applyFont="1" applyBorder="1" applyAlignment="1">
      <alignment vertical="center" wrapText="1"/>
    </xf>
    <xf numFmtId="0" fontId="31" fillId="0" borderId="38" xfId="2" applyFont="1" applyBorder="1" applyAlignment="1">
      <alignment vertical="center" wrapText="1"/>
    </xf>
    <xf numFmtId="0" fontId="1" fillId="0" borderId="39" xfId="2" applyBorder="1" applyAlignment="1">
      <alignment horizontal="right" vertical="center" shrinkToFit="1"/>
    </xf>
    <xf numFmtId="0" fontId="33" fillId="0" borderId="38" xfId="2" applyFont="1" applyBorder="1" applyAlignment="1">
      <alignment vertical="center" wrapText="1"/>
    </xf>
    <xf numFmtId="0" fontId="34" fillId="0" borderId="38" xfId="2" applyFont="1" applyBorder="1" applyAlignment="1">
      <alignment vertical="center" wrapText="1"/>
    </xf>
    <xf numFmtId="0" fontId="31" fillId="0" borderId="38" xfId="2" applyFont="1" applyBorder="1" applyAlignment="1">
      <alignment horizontal="right" vertical="center" shrinkToFit="1"/>
    </xf>
    <xf numFmtId="0" fontId="32" fillId="0" borderId="38" xfId="2" applyFont="1" applyBorder="1" applyAlignment="1">
      <alignment vertical="center" shrinkToFit="1"/>
    </xf>
    <xf numFmtId="0" fontId="1" fillId="0" borderId="39" xfId="2" applyBorder="1" applyAlignment="1">
      <alignment horizontal="left" vertical="center" shrinkToFit="1"/>
    </xf>
    <xf numFmtId="0" fontId="1" fillId="0" borderId="41" xfId="2" applyBorder="1" applyAlignment="1">
      <alignment horizontal="right"/>
    </xf>
    <xf numFmtId="0" fontId="1" fillId="0" borderId="40" xfId="2" applyBorder="1" applyAlignment="1">
      <alignment horizontal="center" vertical="center" shrinkToFit="1"/>
    </xf>
    <xf numFmtId="0" fontId="1" fillId="0" borderId="42" xfId="2" applyBorder="1" applyAlignment="1">
      <alignment horizontal="center" vertical="center"/>
    </xf>
    <xf numFmtId="0" fontId="30" fillId="0" borderId="43" xfId="3" applyFont="1" applyBorder="1" applyAlignment="1">
      <alignment horizontal="left" vertical="center"/>
    </xf>
    <xf numFmtId="0" fontId="30" fillId="0" borderId="43" xfId="3" applyFont="1" applyBorder="1" applyAlignment="1">
      <alignment horizontal="right" vertical="center"/>
    </xf>
    <xf numFmtId="0" fontId="31" fillId="0" borderId="43" xfId="2" applyFont="1" applyBorder="1" applyAlignment="1">
      <alignment vertical="center" shrinkToFit="1"/>
    </xf>
    <xf numFmtId="0" fontId="32" fillId="0" borderId="43" xfId="2" applyFont="1" applyBorder="1" applyAlignment="1">
      <alignment vertical="center" wrapText="1"/>
    </xf>
    <xf numFmtId="0" fontId="31" fillId="0" borderId="43" xfId="2" applyFont="1" applyBorder="1" applyAlignment="1">
      <alignment vertical="center" wrapText="1"/>
    </xf>
    <xf numFmtId="0" fontId="1" fillId="0" borderId="40" xfId="2" applyBorder="1" applyAlignment="1">
      <alignment horizontal="right" vertical="center" shrinkToFit="1"/>
    </xf>
    <xf numFmtId="0" fontId="33" fillId="0" borderId="43" xfId="2" applyFont="1" applyBorder="1" applyAlignment="1">
      <alignment vertical="center" wrapText="1"/>
    </xf>
    <xf numFmtId="0" fontId="34" fillId="0" borderId="43" xfId="2" applyFont="1" applyBorder="1" applyAlignment="1">
      <alignment vertical="center" wrapText="1"/>
    </xf>
    <xf numFmtId="0" fontId="31" fillId="0" borderId="43" xfId="2" applyFont="1" applyBorder="1" applyAlignment="1">
      <alignment horizontal="right" vertical="center" shrinkToFit="1"/>
    </xf>
    <xf numFmtId="0" fontId="1" fillId="0" borderId="40" xfId="2" applyBorder="1" applyAlignment="1">
      <alignment horizontal="left" vertical="center" shrinkToFit="1"/>
    </xf>
    <xf numFmtId="0" fontId="1" fillId="0" borderId="41" xfId="2" applyBorder="1">
      <alignment vertical="center"/>
    </xf>
    <xf numFmtId="0" fontId="1" fillId="0" borderId="40" xfId="2" applyBorder="1" applyAlignment="1">
      <alignment horizontal="center" vertical="center"/>
    </xf>
    <xf numFmtId="0" fontId="1" fillId="0" borderId="0" xfId="2" applyAlignment="1">
      <alignment horizontal="left" vertical="center" wrapText="1"/>
    </xf>
    <xf numFmtId="178" fontId="1" fillId="0" borderId="0" xfId="2" applyNumberFormat="1" applyAlignment="1">
      <alignment horizontal="center" vertical="center"/>
    </xf>
    <xf numFmtId="179" fontId="1" fillId="0" borderId="0" xfId="2" applyNumberFormat="1" applyAlignment="1">
      <alignment horizontal="center" vertical="center"/>
    </xf>
    <xf numFmtId="0" fontId="1" fillId="0" borderId="40" xfId="2" applyBorder="1" applyAlignment="1">
      <alignment vertical="center" textRotation="180" shrinkToFit="1"/>
    </xf>
    <xf numFmtId="0" fontId="32" fillId="0" borderId="43" xfId="2" applyFont="1" applyBorder="1" applyAlignment="1">
      <alignment vertical="center" shrinkToFit="1"/>
    </xf>
    <xf numFmtId="0" fontId="1" fillId="0" borderId="40" xfId="2" applyBorder="1" applyAlignment="1">
      <alignment vertical="center" shrinkToFit="1"/>
    </xf>
    <xf numFmtId="0" fontId="1" fillId="0" borderId="40" xfId="2" applyBorder="1" applyAlignment="1">
      <alignment horizontal="center"/>
    </xf>
    <xf numFmtId="0" fontId="1" fillId="0" borderId="42" xfId="2" applyBorder="1" applyAlignment="1">
      <alignment horizontal="center"/>
    </xf>
    <xf numFmtId="0" fontId="1" fillId="0" borderId="44" xfId="2" applyBorder="1" applyAlignment="1">
      <alignment horizontal="center" vertical="center" shrinkToFit="1"/>
    </xf>
    <xf numFmtId="0" fontId="1" fillId="0" borderId="45" xfId="2" applyBorder="1">
      <alignment vertical="center"/>
    </xf>
    <xf numFmtId="0" fontId="1" fillId="0" borderId="40" xfId="2" applyBorder="1" applyAlignment="1">
      <alignment horizontal="left" vertical="center"/>
    </xf>
    <xf numFmtId="0" fontId="1" fillId="0" borderId="46" xfId="2" applyBorder="1" applyAlignment="1">
      <alignment horizontal="center" vertical="center" shrinkToFit="1"/>
    </xf>
    <xf numFmtId="0" fontId="1" fillId="0" borderId="47" xfId="2" applyBorder="1" applyAlignment="1">
      <alignment horizontal="right"/>
    </xf>
    <xf numFmtId="0" fontId="1" fillId="0" borderId="48" xfId="2" applyBorder="1" applyAlignment="1">
      <alignment vertical="center" textRotation="180" shrinkToFit="1"/>
    </xf>
    <xf numFmtId="0" fontId="1" fillId="0" borderId="48" xfId="2" applyBorder="1" applyAlignment="1">
      <alignment horizontal="left" vertical="center" shrinkToFit="1"/>
    </xf>
    <xf numFmtId="0" fontId="1" fillId="0" borderId="49" xfId="2" applyBorder="1" applyAlignment="1">
      <alignment horizontal="right"/>
    </xf>
    <xf numFmtId="0" fontId="1" fillId="0" borderId="48" xfId="2" applyBorder="1" applyAlignment="1">
      <alignment horizontal="left"/>
    </xf>
    <xf numFmtId="0" fontId="1" fillId="0" borderId="50" xfId="2" applyBorder="1" applyAlignment="1">
      <alignment horizontal="center"/>
    </xf>
    <xf numFmtId="9" fontId="1" fillId="0" borderId="0" xfId="2" applyNumberFormat="1">
      <alignment vertical="center"/>
    </xf>
    <xf numFmtId="0" fontId="1" fillId="0" borderId="51" xfId="2" applyBorder="1" applyAlignment="1">
      <alignment horizontal="center" vertical="center" shrinkToFit="1"/>
    </xf>
    <xf numFmtId="0" fontId="31" fillId="0" borderId="52" xfId="2" applyFont="1" applyBorder="1" applyAlignment="1">
      <alignment vertical="center" shrinkToFit="1"/>
    </xf>
    <xf numFmtId="0" fontId="31" fillId="0" borderId="53" xfId="2" applyFont="1" applyBorder="1" applyAlignment="1">
      <alignment vertical="center" shrinkToFit="1"/>
    </xf>
    <xf numFmtId="0" fontId="1" fillId="0" borderId="54" xfId="2" applyBorder="1" applyAlignment="1">
      <alignment horizontal="right" vertical="center" shrinkToFit="1"/>
    </xf>
    <xf numFmtId="0" fontId="31" fillId="0" borderId="43" xfId="2" applyFont="1" applyBorder="1" applyAlignment="1">
      <alignment horizontal="left" vertical="center" shrinkToFit="1"/>
    </xf>
    <xf numFmtId="0" fontId="1" fillId="0" borderId="37" xfId="2" applyBorder="1" applyAlignment="1">
      <alignment horizontal="center" vertical="center" shrinkToFit="1"/>
    </xf>
    <xf numFmtId="0" fontId="1" fillId="0" borderId="55" xfId="2" applyBorder="1" applyAlignment="1">
      <alignment horizontal="right"/>
    </xf>
    <xf numFmtId="0" fontId="1" fillId="0" borderId="40" xfId="2" applyBorder="1" applyAlignment="1">
      <alignment horizontal="left"/>
    </xf>
    <xf numFmtId="0" fontId="1" fillId="0" borderId="34" xfId="2" applyBorder="1" applyAlignment="1">
      <alignment horizontal="center" vertical="center" shrinkToFit="1"/>
    </xf>
    <xf numFmtId="0" fontId="0" fillId="0" borderId="34" xfId="2" applyFont="1" applyBorder="1" applyAlignment="1">
      <alignment horizontal="center" vertical="center" shrinkToFit="1"/>
    </xf>
    <xf numFmtId="0" fontId="1" fillId="0" borderId="35" xfId="2" applyBorder="1" applyAlignment="1">
      <alignment horizontal="center" vertical="center" shrinkToFit="1"/>
    </xf>
    <xf numFmtId="0" fontId="0" fillId="0" borderId="56" xfId="2" applyFont="1" applyBorder="1" applyAlignment="1">
      <alignment horizontal="center" vertical="center" shrinkToFit="1"/>
    </xf>
    <xf numFmtId="0" fontId="1" fillId="0" borderId="38" xfId="2" applyBorder="1" applyAlignment="1">
      <alignment horizontal="center" vertical="center" shrinkToFit="1"/>
    </xf>
    <xf numFmtId="0" fontId="1" fillId="0" borderId="55" xfId="2" applyBorder="1" applyAlignment="1">
      <alignment horizontal="left" vertical="center" shrinkToFit="1"/>
    </xf>
    <xf numFmtId="0" fontId="31" fillId="0" borderId="43" xfId="4" applyFont="1" applyBorder="1" applyAlignment="1">
      <alignment vertical="center" shrinkToFit="1"/>
    </xf>
    <xf numFmtId="0" fontId="1" fillId="0" borderId="57" xfId="2" applyBorder="1" applyAlignment="1">
      <alignment horizontal="left" vertical="center" shrinkToFit="1"/>
    </xf>
    <xf numFmtId="0" fontId="31" fillId="0" borderId="43" xfId="5" applyFont="1" applyBorder="1" applyAlignment="1">
      <alignment vertical="center" shrinkToFit="1"/>
    </xf>
    <xf numFmtId="0" fontId="0" fillId="0" borderId="40" xfId="2" applyFont="1" applyBorder="1" applyAlignment="1">
      <alignment horizontal="left" vertical="center" shrinkToFit="1"/>
    </xf>
    <xf numFmtId="0" fontId="0" fillId="0" borderId="40" xfId="2" applyFont="1" applyBorder="1" applyAlignment="1">
      <alignment vertical="center" textRotation="180" shrinkToFit="1"/>
    </xf>
    <xf numFmtId="0" fontId="1" fillId="0" borderId="0" xfId="2" applyAlignment="1">
      <alignment vertical="center" shrinkToFit="1"/>
    </xf>
    <xf numFmtId="0" fontId="0" fillId="0" borderId="41" xfId="2" applyFont="1" applyBorder="1" applyAlignment="1">
      <alignment horizontal="right" vertical="center" shrinkToFit="1"/>
    </xf>
    <xf numFmtId="0" fontId="31" fillId="2" borderId="43" xfId="2" applyFont="1" applyFill="1" applyBorder="1" applyAlignment="1">
      <alignment vertical="center" wrapText="1"/>
    </xf>
    <xf numFmtId="0" fontId="0" fillId="0" borderId="0" xfId="2" applyFont="1" applyAlignment="1">
      <alignment vertical="center" textRotation="180" shrinkToFit="1"/>
    </xf>
    <xf numFmtId="0" fontId="0" fillId="0" borderId="43" xfId="2" applyFont="1" applyBorder="1" applyAlignment="1">
      <alignment vertical="center" textRotation="180" shrinkToFit="1"/>
    </xf>
    <xf numFmtId="0" fontId="0" fillId="0" borderId="55" xfId="2" applyFont="1" applyBorder="1" applyAlignment="1">
      <alignment horizontal="left" vertical="center" shrinkToFit="1"/>
    </xf>
    <xf numFmtId="0" fontId="1" fillId="0" borderId="58" xfId="2" applyBorder="1" applyAlignment="1">
      <alignment horizontal="center" vertical="center" shrinkToFit="1"/>
    </xf>
    <xf numFmtId="0" fontId="1" fillId="0" borderId="59" xfId="2" applyBorder="1">
      <alignment vertical="center"/>
    </xf>
    <xf numFmtId="0" fontId="1" fillId="0" borderId="41" xfId="2" applyBorder="1" applyAlignment="1">
      <alignment horizontal="left" vertical="center" shrinkToFit="1"/>
    </xf>
    <xf numFmtId="0" fontId="1" fillId="0" borderId="43" xfId="2" applyBorder="1" applyAlignment="1">
      <alignment horizontal="left" vertical="center" shrinkToFit="1"/>
    </xf>
    <xf numFmtId="0" fontId="1" fillId="0" borderId="0" xfId="2" applyAlignment="1">
      <alignment vertical="center" textRotation="180" shrinkToFit="1"/>
    </xf>
    <xf numFmtId="0" fontId="1" fillId="0" borderId="60" xfId="2" applyBorder="1" applyAlignment="1">
      <alignment vertical="center" textRotation="180" shrinkToFit="1"/>
    </xf>
    <xf numFmtId="0" fontId="0" fillId="0" borderId="12" xfId="2" applyFont="1" applyBorder="1" applyAlignment="1">
      <alignment horizontal="center" vertical="center" shrinkToFit="1"/>
    </xf>
    <xf numFmtId="0" fontId="1" fillId="0" borderId="62" xfId="2" applyBorder="1" applyAlignment="1">
      <alignment horizontal="center" vertical="center"/>
    </xf>
    <xf numFmtId="0" fontId="0" fillId="0" borderId="39" xfId="2" applyFont="1" applyBorder="1" applyAlignment="1">
      <alignment horizontal="left" vertical="center" shrinkToFit="1"/>
    </xf>
    <xf numFmtId="0" fontId="0" fillId="0" borderId="39" xfId="2" applyFont="1" applyBorder="1" applyAlignment="1">
      <alignment horizontal="right" vertical="center" shrinkToFit="1"/>
    </xf>
    <xf numFmtId="0" fontId="1" fillId="0" borderId="63" xfId="2" applyBorder="1" applyAlignment="1">
      <alignment horizontal="center" vertical="center"/>
    </xf>
    <xf numFmtId="0" fontId="0" fillId="0" borderId="40" xfId="2" applyFont="1" applyBorder="1" applyAlignment="1">
      <alignment horizontal="right" vertical="center" shrinkToFit="1"/>
    </xf>
    <xf numFmtId="0" fontId="1" fillId="0" borderId="64" xfId="2" applyBorder="1" applyAlignment="1">
      <alignment vertical="center" textRotation="180" shrinkToFit="1"/>
    </xf>
    <xf numFmtId="0" fontId="1" fillId="0" borderId="64" xfId="2" applyBorder="1" applyAlignment="1">
      <alignment horizontal="left" vertical="center" shrinkToFit="1"/>
    </xf>
    <xf numFmtId="0" fontId="31" fillId="0" borderId="60" xfId="2" applyFont="1" applyBorder="1" applyAlignment="1">
      <alignment vertical="center" wrapText="1"/>
    </xf>
    <xf numFmtId="0" fontId="1" fillId="0" borderId="64" xfId="2" applyBorder="1" applyAlignment="1">
      <alignment horizontal="right" vertical="center" shrinkToFit="1"/>
    </xf>
    <xf numFmtId="0" fontId="1" fillId="0" borderId="62" xfId="2" applyBorder="1" applyAlignment="1">
      <alignment horizontal="center" vertical="top"/>
    </xf>
    <xf numFmtId="0" fontId="35" fillId="0" borderId="38" xfId="2" applyFont="1" applyBorder="1" applyAlignment="1">
      <alignment vertical="center" wrapText="1"/>
    </xf>
    <xf numFmtId="0" fontId="35" fillId="0" borderId="43" xfId="2" applyFont="1" applyBorder="1" applyAlignment="1">
      <alignment vertical="center" wrapText="1"/>
    </xf>
    <xf numFmtId="0" fontId="1" fillId="0" borderId="65" xfId="2" applyBorder="1" applyAlignment="1">
      <alignment horizontal="center" vertical="center" shrinkToFit="1"/>
    </xf>
    <xf numFmtId="0" fontId="1" fillId="0" borderId="66" xfId="2" applyBorder="1" applyAlignment="1">
      <alignment horizontal="right"/>
    </xf>
    <xf numFmtId="0" fontId="1" fillId="0" borderId="67" xfId="2" applyBorder="1" applyAlignment="1">
      <alignment vertical="center" textRotation="180" shrinkToFit="1"/>
    </xf>
    <xf numFmtId="0" fontId="1" fillId="0" borderId="67" xfId="2" applyBorder="1" applyAlignment="1">
      <alignment horizontal="left" vertical="center" shrinkToFit="1"/>
    </xf>
    <xf numFmtId="0" fontId="1" fillId="0" borderId="68" xfId="2" applyBorder="1" applyAlignment="1">
      <alignment horizontal="right"/>
    </xf>
    <xf numFmtId="0" fontId="1" fillId="0" borderId="67" xfId="2" applyBorder="1" applyAlignment="1">
      <alignment horizontal="left" vertical="center"/>
    </xf>
    <xf numFmtId="0" fontId="1" fillId="0" borderId="69" xfId="2" applyBorder="1" applyAlignment="1">
      <alignment horizontal="center" vertical="center"/>
    </xf>
    <xf numFmtId="0" fontId="0" fillId="0" borderId="0" xfId="2" applyFont="1">
      <alignment vertical="center"/>
    </xf>
    <xf numFmtId="0" fontId="1" fillId="0" borderId="0" xfId="2" applyAlignment="1">
      <alignment horizontal="right" vertical="top"/>
    </xf>
    <xf numFmtId="0" fontId="1" fillId="0" borderId="0" xfId="2" applyAlignment="1">
      <alignment horizontal="left" vertical="center" shrinkToFit="1"/>
    </xf>
    <xf numFmtId="0" fontId="1" fillId="0" borderId="0" xfId="2" applyAlignment="1">
      <alignment horizontal="left" vertical="center"/>
    </xf>
    <xf numFmtId="0" fontId="36" fillId="0" borderId="0" xfId="2" applyFont="1">
      <alignment vertical="center"/>
    </xf>
    <xf numFmtId="0" fontId="36" fillId="0" borderId="0" xfId="2" applyFont="1" applyAlignment="1">
      <alignment horizontal="left" vertical="center"/>
    </xf>
    <xf numFmtId="0" fontId="36" fillId="0" borderId="0" xfId="2" applyFont="1" applyAlignment="1">
      <alignment horizontal="center" vertical="center"/>
    </xf>
    <xf numFmtId="0" fontId="29" fillId="0" borderId="58" xfId="2" applyFont="1" applyBorder="1" applyAlignment="1">
      <alignment horizontal="left"/>
    </xf>
    <xf numFmtId="0" fontId="1" fillId="0" borderId="63" xfId="2" applyBorder="1" applyAlignment="1">
      <alignment horizontal="center"/>
    </xf>
    <xf numFmtId="0" fontId="1" fillId="0" borderId="12" xfId="2" applyBorder="1" applyAlignment="1">
      <alignment horizontal="center" vertical="center" wrapText="1" shrinkToFit="1"/>
    </xf>
    <xf numFmtId="0" fontId="1" fillId="0" borderId="38" xfId="3" applyBorder="1">
      <alignment vertical="center"/>
    </xf>
    <xf numFmtId="0" fontId="1" fillId="0" borderId="70" xfId="2" applyBorder="1" applyAlignment="1">
      <alignment horizontal="right" vertical="center" shrinkToFit="1"/>
    </xf>
    <xf numFmtId="0" fontId="37" fillId="0" borderId="38" xfId="2" applyFont="1" applyBorder="1" applyAlignment="1">
      <alignment vertical="center" wrapText="1"/>
    </xf>
    <xf numFmtId="0" fontId="1" fillId="0" borderId="43" xfId="3" applyBorder="1">
      <alignment vertical="center"/>
    </xf>
    <xf numFmtId="0" fontId="37" fillId="0" borderId="43" xfId="2" applyFont="1" applyBorder="1" applyAlignment="1">
      <alignment vertical="center" wrapText="1"/>
    </xf>
    <xf numFmtId="0" fontId="1" fillId="0" borderId="71" xfId="2" applyBorder="1" applyAlignment="1">
      <alignment horizontal="center" vertical="center" shrinkToFit="1"/>
    </xf>
    <xf numFmtId="0" fontId="30" fillId="0" borderId="38" xfId="3" applyFont="1" applyBorder="1" applyAlignment="1">
      <alignment horizontal="left" vertical="center"/>
    </xf>
    <xf numFmtId="0" fontId="30" fillId="0" borderId="38" xfId="3" applyFont="1" applyBorder="1" applyAlignment="1">
      <alignment horizontal="right" vertical="center"/>
    </xf>
    <xf numFmtId="0" fontId="31" fillId="2" borderId="38" xfId="2" applyFont="1" applyFill="1" applyBorder="1" applyAlignment="1">
      <alignment vertical="center" wrapText="1"/>
    </xf>
    <xf numFmtId="0" fontId="0" fillId="0" borderId="51" xfId="2" applyFont="1" applyBorder="1" applyAlignment="1">
      <alignment horizontal="center" vertical="center" shrinkToFit="1"/>
    </xf>
    <xf numFmtId="0" fontId="1" fillId="0" borderId="41" xfId="2" applyBorder="1" applyAlignment="1">
      <alignment vertical="center" shrinkToFit="1"/>
    </xf>
    <xf numFmtId="0" fontId="1" fillId="0" borderId="43" xfId="2" applyBorder="1" applyAlignment="1">
      <alignment horizontal="right" vertical="center" shrinkToFit="1"/>
    </xf>
    <xf numFmtId="0" fontId="37" fillId="0" borderId="43" xfId="2" applyFont="1" applyBorder="1" applyAlignment="1">
      <alignment horizontal="left" vertical="center" shrinkToFit="1"/>
    </xf>
    <xf numFmtId="0" fontId="1" fillId="0" borderId="43" xfId="2" applyBorder="1" applyAlignment="1">
      <alignment vertical="center" textRotation="180" shrinkToFit="1"/>
    </xf>
    <xf numFmtId="0" fontId="1" fillId="0" borderId="60" xfId="2" applyBorder="1" applyAlignment="1">
      <alignment horizontal="left" vertical="center" shrinkToFit="1"/>
    </xf>
    <xf numFmtId="0" fontId="0" fillId="0" borderId="64" xfId="2" applyFont="1" applyBorder="1" applyAlignment="1">
      <alignment horizontal="center" vertical="center" shrinkToFit="1"/>
    </xf>
    <xf numFmtId="0" fontId="1" fillId="0" borderId="64" xfId="2" applyBorder="1" applyAlignment="1">
      <alignment horizontal="center" vertical="center" shrinkToFit="1"/>
    </xf>
    <xf numFmtId="0" fontId="1" fillId="0" borderId="54" xfId="2" applyBorder="1" applyAlignment="1">
      <alignment vertical="center" textRotation="180" shrinkToFit="1"/>
    </xf>
    <xf numFmtId="0" fontId="1" fillId="0" borderId="72" xfId="2" applyBorder="1" applyAlignment="1">
      <alignment horizontal="center" vertical="center" shrinkToFit="1"/>
    </xf>
    <xf numFmtId="0" fontId="1" fillId="0" borderId="33" xfId="2" applyBorder="1" applyAlignment="1">
      <alignment horizontal="center" vertical="center" wrapText="1" shrinkToFit="1"/>
    </xf>
    <xf numFmtId="0" fontId="1" fillId="0" borderId="73" xfId="2" applyBorder="1" applyAlignment="1">
      <alignment horizontal="center" vertical="center" wrapText="1" shrinkToFit="1"/>
    </xf>
    <xf numFmtId="0" fontId="38" fillId="0" borderId="38" xfId="2" applyFont="1" applyBorder="1" applyAlignment="1">
      <alignment vertical="center" wrapText="1"/>
    </xf>
    <xf numFmtId="0" fontId="0" fillId="0" borderId="43" xfId="3" applyFont="1" applyBorder="1">
      <alignment vertical="center"/>
    </xf>
    <xf numFmtId="0" fontId="37" fillId="0" borderId="40" xfId="2" applyFont="1" applyBorder="1" applyAlignment="1">
      <alignment vertical="center" wrapText="1"/>
    </xf>
    <xf numFmtId="0" fontId="1" fillId="0" borderId="74" xfId="2" applyBorder="1" applyAlignment="1">
      <alignment vertical="center" textRotation="180" shrinkToFit="1"/>
    </xf>
    <xf numFmtId="0" fontId="0" fillId="0" borderId="38" xfId="2" applyFont="1" applyBorder="1" applyAlignment="1">
      <alignment horizontal="center" vertical="center" shrinkToFit="1"/>
    </xf>
    <xf numFmtId="0" fontId="0" fillId="0" borderId="43" xfId="2" applyFont="1" applyBorder="1" applyAlignment="1">
      <alignment horizontal="left" vertical="center" shrinkToFit="1"/>
    </xf>
    <xf numFmtId="0" fontId="0" fillId="0" borderId="43" xfId="2" applyFont="1" applyBorder="1" applyAlignment="1">
      <alignment horizontal="left" vertical="center" wrapText="1" shrinkToFit="1"/>
    </xf>
    <xf numFmtId="0" fontId="37" fillId="0" borderId="43" xfId="6" applyBorder="1" applyAlignment="1">
      <alignment vertical="center" wrapText="1"/>
    </xf>
    <xf numFmtId="0" fontId="0" fillId="0" borderId="43" xfId="2" applyFont="1" applyBorder="1" applyAlignment="1">
      <alignment horizontal="right" vertical="center" shrinkToFit="1"/>
    </xf>
    <xf numFmtId="0" fontId="0" fillId="0" borderId="41" xfId="2" applyFont="1" applyBorder="1" applyAlignment="1">
      <alignment horizontal="left" vertical="center" shrinkToFit="1"/>
    </xf>
    <xf numFmtId="0" fontId="39" fillId="0" borderId="38" xfId="2" applyFont="1" applyBorder="1" applyAlignment="1">
      <alignment vertical="center" wrapText="1"/>
    </xf>
    <xf numFmtId="0" fontId="32" fillId="0" borderId="43" xfId="7" applyFont="1" applyBorder="1" applyAlignment="1">
      <alignment vertical="center" wrapText="1"/>
    </xf>
    <xf numFmtId="0" fontId="31" fillId="0" borderId="43" xfId="7" applyFont="1" applyBorder="1" applyAlignment="1">
      <alignment vertical="center" wrapText="1"/>
    </xf>
    <xf numFmtId="0" fontId="1" fillId="0" borderId="54" xfId="2" applyBorder="1" applyAlignment="1">
      <alignment horizontal="left" vertical="center" shrinkToFit="1"/>
    </xf>
    <xf numFmtId="0" fontId="1" fillId="0" borderId="55" xfId="2" applyBorder="1" applyAlignment="1">
      <alignment vertical="center" textRotation="180" shrinkToFit="1"/>
    </xf>
    <xf numFmtId="0" fontId="40" fillId="0" borderId="43" xfId="2" applyFont="1" applyBorder="1" applyAlignment="1">
      <alignment vertical="center" wrapText="1"/>
    </xf>
    <xf numFmtId="0" fontId="0" fillId="0" borderId="54" xfId="2" applyFont="1" applyBorder="1" applyAlignment="1">
      <alignment vertical="center" textRotation="180" shrinkToFit="1"/>
    </xf>
    <xf numFmtId="0" fontId="0" fillId="0" borderId="40" xfId="2" applyFont="1" applyBorder="1" applyAlignment="1">
      <alignment horizontal="left" vertical="center" wrapText="1" shrinkToFit="1"/>
    </xf>
    <xf numFmtId="0" fontId="37" fillId="0" borderId="75" xfId="2" applyFont="1" applyBorder="1" applyAlignment="1">
      <alignment vertical="center" wrapText="1"/>
    </xf>
    <xf numFmtId="0" fontId="0" fillId="0" borderId="0" xfId="2" applyFont="1" applyAlignment="1">
      <alignment vertical="center" shrinkToFit="1"/>
    </xf>
    <xf numFmtId="0" fontId="37" fillId="0" borderId="43" xfId="2" applyFont="1" applyBorder="1" applyAlignment="1">
      <alignment horizontal="right" vertical="center" wrapText="1"/>
    </xf>
    <xf numFmtId="0" fontId="37" fillId="0" borderId="43" xfId="2" applyFont="1" applyBorder="1" applyAlignment="1">
      <alignment horizontal="left" vertical="center" wrapText="1"/>
    </xf>
    <xf numFmtId="0" fontId="37" fillId="0" borderId="43" xfId="5" applyFont="1" applyBorder="1" applyAlignment="1">
      <alignment vertical="center" wrapText="1"/>
    </xf>
    <xf numFmtId="0" fontId="1" fillId="0" borderId="40" xfId="2" applyBorder="1" applyAlignment="1">
      <alignment horizontal="left" vertical="center" wrapText="1" shrinkToFit="1"/>
    </xf>
    <xf numFmtId="0" fontId="1" fillId="0" borderId="57" xfId="2" applyBorder="1" applyAlignment="1">
      <alignment vertical="center" textRotation="180" shrinkToFit="1"/>
    </xf>
    <xf numFmtId="0" fontId="35" fillId="3" borderId="43" xfId="2" applyFont="1" applyFill="1" applyBorder="1" applyAlignment="1">
      <alignment vertical="center" wrapText="1"/>
    </xf>
    <xf numFmtId="0" fontId="33" fillId="3" borderId="43" xfId="2" applyFont="1" applyFill="1" applyBorder="1" applyAlignment="1">
      <alignment vertical="center" wrapText="1"/>
    </xf>
    <xf numFmtId="0" fontId="36" fillId="0" borderId="0" xfId="2" applyFont="1" applyAlignment="1">
      <alignment horizontal="left" vertical="center"/>
    </xf>
    <xf numFmtId="0" fontId="21" fillId="0" borderId="8" xfId="2" applyFont="1" applyBorder="1" applyAlignment="1">
      <alignment horizontal="center" vertical="center" shrinkToFit="1"/>
    </xf>
    <xf numFmtId="0" fontId="21" fillId="0" borderId="9" xfId="2" applyFont="1" applyBorder="1" applyAlignment="1">
      <alignment horizontal="center" vertical="center" shrinkToFit="1"/>
    </xf>
    <xf numFmtId="0" fontId="21" fillId="0" borderId="10" xfId="2" applyFont="1" applyBorder="1" applyAlignment="1">
      <alignment horizontal="center" vertical="center" shrinkToFit="1"/>
    </xf>
    <xf numFmtId="0" fontId="46" fillId="0" borderId="11" xfId="2" applyFont="1" applyBorder="1" applyAlignment="1">
      <alignment horizontal="center" vertical="center" shrinkToFit="1"/>
    </xf>
    <xf numFmtId="0" fontId="46" fillId="0" borderId="9" xfId="2" applyFont="1" applyBorder="1" applyAlignment="1">
      <alignment horizontal="center" vertical="center" shrinkToFit="1"/>
    </xf>
    <xf numFmtId="0" fontId="46" fillId="0" borderId="10" xfId="2" applyFont="1" applyBorder="1" applyAlignment="1">
      <alignment horizontal="center" vertical="center" shrinkToFit="1"/>
    </xf>
    <xf numFmtId="0" fontId="21" fillId="0" borderId="11" xfId="2" applyFont="1" applyBorder="1" applyAlignment="1">
      <alignment horizontal="center" vertical="center" shrinkToFit="1"/>
    </xf>
    <xf numFmtId="0" fontId="21" fillId="0" borderId="13" xfId="2" applyFont="1" applyBorder="1" applyAlignment="1">
      <alignment horizontal="center" vertical="center" shrinkToFit="1"/>
    </xf>
    <xf numFmtId="0" fontId="11" fillId="0" borderId="12" xfId="2" applyFont="1" applyBorder="1" applyAlignment="1">
      <alignment horizontal="center" vertical="center" shrinkToFit="1"/>
    </xf>
    <xf numFmtId="0" fontId="11" fillId="0" borderId="16" xfId="2" applyFont="1" applyBorder="1" applyAlignment="1">
      <alignment horizontal="center" vertical="center" shrinkToFit="1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 shrinkToFit="1"/>
    </xf>
    <xf numFmtId="0" fontId="17" fillId="0" borderId="9" xfId="2" applyFont="1" applyBorder="1" applyAlignment="1">
      <alignment horizontal="center" vertical="center" shrinkToFit="1"/>
    </xf>
    <xf numFmtId="0" fontId="17" fillId="0" borderId="10" xfId="2" applyFont="1" applyBorder="1" applyAlignment="1">
      <alignment horizontal="center" vertical="center" shrinkToFit="1"/>
    </xf>
    <xf numFmtId="0" fontId="17" fillId="0" borderId="11" xfId="2" applyFont="1" applyBorder="1" applyAlignment="1">
      <alignment horizontal="center" vertical="center" shrinkToFit="1"/>
    </xf>
    <xf numFmtId="0" fontId="17" fillId="3" borderId="12" xfId="2" applyFont="1" applyFill="1" applyBorder="1" applyAlignment="1">
      <alignment horizontal="center" vertical="center" shrinkToFit="1"/>
    </xf>
    <xf numFmtId="0" fontId="17" fillId="0" borderId="12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shrinkToFit="1"/>
    </xf>
    <xf numFmtId="0" fontId="11" fillId="0" borderId="9" xfId="2" applyFont="1" applyBorder="1" applyAlignment="1">
      <alignment horizontal="center" vertical="center" shrinkToFit="1"/>
    </xf>
    <xf numFmtId="0" fontId="11" fillId="0" borderId="10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 shrinkToFit="1"/>
    </xf>
    <xf numFmtId="0" fontId="11" fillId="0" borderId="13" xfId="2" applyFont="1" applyBorder="1" applyAlignment="1">
      <alignment horizontal="center" vertical="center" shrinkToFit="1"/>
    </xf>
    <xf numFmtId="0" fontId="13" fillId="0" borderId="15" xfId="2" applyFont="1" applyBorder="1" applyAlignment="1">
      <alignment horizontal="center" vertical="center"/>
    </xf>
    <xf numFmtId="176" fontId="0" fillId="0" borderId="2" xfId="2" applyNumberFormat="1" applyFont="1" applyBorder="1" applyAlignment="1">
      <alignment horizontal="center" vertical="center" wrapText="1"/>
    </xf>
    <xf numFmtId="176" fontId="1" fillId="0" borderId="3" xfId="2" applyNumberFormat="1" applyBorder="1" applyAlignment="1">
      <alignment horizontal="center" vertical="center" wrapText="1"/>
    </xf>
    <xf numFmtId="176" fontId="1" fillId="0" borderId="4" xfId="2" applyNumberFormat="1" applyBorder="1" applyAlignment="1">
      <alignment horizontal="center" vertical="center" wrapText="1"/>
    </xf>
    <xf numFmtId="176" fontId="0" fillId="0" borderId="5" xfId="2" applyNumberFormat="1" applyFont="1" applyBorder="1" applyAlignment="1">
      <alignment horizontal="center" vertical="center" wrapText="1"/>
    </xf>
    <xf numFmtId="176" fontId="1" fillId="0" borderId="5" xfId="2" applyNumberFormat="1" applyBorder="1" applyAlignment="1">
      <alignment horizontal="center" vertical="center" wrapText="1"/>
    </xf>
    <xf numFmtId="176" fontId="1" fillId="0" borderId="6" xfId="2" applyNumberForma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shrinkToFit="1"/>
    </xf>
    <xf numFmtId="0" fontId="19" fillId="0" borderId="15" xfId="2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19" fillId="0" borderId="9" xfId="2" applyFont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45" fillId="0" borderId="11" xfId="2" applyFont="1" applyBorder="1" applyAlignment="1">
      <alignment horizontal="center" vertical="center" wrapText="1"/>
    </xf>
    <xf numFmtId="0" fontId="45" fillId="0" borderId="9" xfId="2" applyFont="1" applyBorder="1" applyAlignment="1">
      <alignment horizontal="center" vertical="center" wrapText="1"/>
    </xf>
    <xf numFmtId="0" fontId="45" fillId="0" borderId="13" xfId="2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5" fillId="0" borderId="11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10" xfId="2" applyFont="1" applyBorder="1" applyAlignment="1">
      <alignment horizontal="center" vertical="center" shrinkToFit="1"/>
    </xf>
    <xf numFmtId="0" fontId="15" fillId="0" borderId="16" xfId="2" applyFont="1" applyBorder="1" applyAlignment="1">
      <alignment horizontal="center" vertical="center" shrinkToFit="1"/>
    </xf>
    <xf numFmtId="0" fontId="17" fillId="0" borderId="15" xfId="2" applyFont="1" applyBorder="1" applyAlignment="1">
      <alignment horizontal="center" vertical="center" shrinkToFit="1"/>
    </xf>
    <xf numFmtId="0" fontId="21" fillId="0" borderId="15" xfId="2" applyFont="1" applyBorder="1" applyAlignment="1">
      <alignment horizontal="center" vertical="center" shrinkToFit="1"/>
    </xf>
    <xf numFmtId="0" fontId="21" fillId="0" borderId="12" xfId="2" applyFont="1" applyBorder="1" applyAlignment="1">
      <alignment horizontal="center" vertical="center" shrinkToFit="1"/>
    </xf>
    <xf numFmtId="0" fontId="21" fillId="0" borderId="16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43" fillId="0" borderId="15" xfId="2" applyFont="1" applyBorder="1" applyAlignment="1">
      <alignment horizontal="center" vertical="center" shrinkToFit="1"/>
    </xf>
    <xf numFmtId="0" fontId="25" fillId="0" borderId="17" xfId="1" applyFont="1" applyBorder="1" applyAlignment="1">
      <alignment horizontal="center" vertical="center"/>
    </xf>
    <xf numFmtId="0" fontId="25" fillId="0" borderId="18" xfId="1" applyFont="1" applyBorder="1" applyAlignment="1">
      <alignment horizontal="center" vertical="center"/>
    </xf>
    <xf numFmtId="0" fontId="25" fillId="0" borderId="19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28" fillId="0" borderId="0" xfId="2" applyFont="1" applyAlignment="1">
      <alignment horizontal="center" shrinkToFit="1"/>
    </xf>
    <xf numFmtId="0" fontId="1" fillId="0" borderId="32" xfId="2" applyBorder="1" applyAlignment="1">
      <alignment horizontal="center" vertical="center" textRotation="180" shrinkToFit="1"/>
    </xf>
    <xf numFmtId="0" fontId="1" fillId="0" borderId="34" xfId="2" applyBorder="1" applyAlignment="1">
      <alignment horizontal="center" vertical="center" wrapText="1" shrinkToFit="1"/>
    </xf>
    <xf numFmtId="0" fontId="1" fillId="0" borderId="40" xfId="2" applyBorder="1" applyAlignment="1">
      <alignment horizontal="center" vertical="center" wrapText="1" shrinkToFit="1"/>
    </xf>
    <xf numFmtId="0" fontId="1" fillId="0" borderId="48" xfId="2" applyBorder="1" applyAlignment="1">
      <alignment horizontal="center" vertical="center" wrapText="1" shrinkToFit="1"/>
    </xf>
    <xf numFmtId="0" fontId="0" fillId="0" borderId="37" xfId="2" applyFont="1" applyBorder="1" applyAlignment="1">
      <alignment horizontal="center" vertical="center" textRotation="255" shrinkToFit="1"/>
    </xf>
    <xf numFmtId="0" fontId="1" fillId="0" borderId="37" xfId="2" applyBorder="1" applyAlignment="1">
      <alignment horizontal="center" vertical="center" textRotation="255" shrinkToFit="1"/>
    </xf>
    <xf numFmtId="0" fontId="1" fillId="0" borderId="61" xfId="2" applyBorder="1" applyAlignment="1">
      <alignment horizontal="center" vertical="center" textRotation="180" shrinkToFit="1"/>
    </xf>
    <xf numFmtId="0" fontId="1" fillId="0" borderId="45" xfId="2" applyBorder="1" applyAlignment="1">
      <alignment horizontal="center" vertical="center" wrapText="1" shrinkToFit="1"/>
    </xf>
    <xf numFmtId="0" fontId="1" fillId="0" borderId="67" xfId="2" applyBorder="1" applyAlignment="1">
      <alignment horizontal="center" vertical="center" wrapText="1" shrinkToFit="1"/>
    </xf>
    <xf numFmtId="0" fontId="1" fillId="0" borderId="0" xfId="2" applyAlignment="1">
      <alignment horizontal="right" vertical="top"/>
    </xf>
    <xf numFmtId="0" fontId="1" fillId="0" borderId="0" xfId="2" applyAlignment="1">
      <alignment horizontal="left" vertical="center"/>
    </xf>
    <xf numFmtId="0" fontId="1" fillId="0" borderId="55" xfId="2" applyBorder="1" applyAlignment="1">
      <alignment horizontal="center" vertical="center" wrapText="1" shrinkToFit="1"/>
    </xf>
    <xf numFmtId="0" fontId="1" fillId="0" borderId="47" xfId="2" applyBorder="1" applyAlignment="1">
      <alignment horizontal="center" vertical="center" wrapText="1" shrinkToFit="1"/>
    </xf>
    <xf numFmtId="0" fontId="28" fillId="0" borderId="0" xfId="2" applyFont="1" applyAlignment="1">
      <alignment horizontal="right" vertical="top"/>
    </xf>
    <xf numFmtId="0" fontId="36" fillId="0" borderId="0" xfId="2" applyFont="1" applyAlignment="1">
      <alignment horizontal="left" vertical="center"/>
    </xf>
    <xf numFmtId="0" fontId="1" fillId="0" borderId="0" xfId="1"/>
    <xf numFmtId="0" fontId="47" fillId="0" borderId="12" xfId="1" applyFont="1" applyBorder="1" applyAlignment="1">
      <alignment vertical="center"/>
    </xf>
    <xf numFmtId="0" fontId="1" fillId="0" borderId="0" xfId="1" applyFont="1"/>
    <xf numFmtId="0" fontId="48" fillId="4" borderId="60" xfId="2" applyFont="1" applyFill="1" applyBorder="1" applyAlignment="1">
      <alignment horizontal="center" vertical="center" shrinkToFit="1"/>
    </xf>
    <xf numFmtId="0" fontId="48" fillId="4" borderId="76" xfId="2" applyFont="1" applyFill="1" applyBorder="1" applyAlignment="1">
      <alignment horizontal="center" vertical="center" shrinkToFit="1"/>
    </xf>
    <xf numFmtId="0" fontId="48" fillId="4" borderId="77" xfId="2" applyFont="1" applyFill="1" applyBorder="1" applyAlignment="1">
      <alignment horizontal="center" vertical="center" shrinkToFit="1"/>
    </xf>
    <xf numFmtId="0" fontId="48" fillId="4" borderId="78" xfId="2" applyFont="1" applyFill="1" applyBorder="1" applyAlignment="1">
      <alignment horizontal="center" vertical="center" shrinkToFit="1"/>
    </xf>
    <xf numFmtId="0" fontId="48" fillId="4" borderId="79" xfId="2" applyFont="1" applyFill="1" applyBorder="1" applyAlignment="1">
      <alignment horizontal="center" vertical="center" wrapText="1"/>
    </xf>
    <xf numFmtId="0" fontId="48" fillId="4" borderId="80" xfId="2" applyFont="1" applyFill="1" applyBorder="1" applyAlignment="1">
      <alignment horizontal="center" vertical="center"/>
    </xf>
    <xf numFmtId="0" fontId="48" fillId="4" borderId="81" xfId="2" applyFont="1" applyFill="1" applyBorder="1" applyAlignment="1">
      <alignment horizontal="center" vertical="center"/>
    </xf>
    <xf numFmtId="0" fontId="48" fillId="4" borderId="82" xfId="2" applyFont="1" applyFill="1" applyBorder="1" applyAlignment="1">
      <alignment horizontal="center" vertical="center"/>
    </xf>
    <xf numFmtId="0" fontId="49" fillId="4" borderId="79" xfId="2" applyFont="1" applyFill="1" applyBorder="1" applyAlignment="1">
      <alignment horizontal="center" vertical="center" shrinkToFit="1"/>
    </xf>
    <xf numFmtId="0" fontId="49" fillId="4" borderId="80" xfId="2" applyFont="1" applyFill="1" applyBorder="1" applyAlignment="1">
      <alignment horizontal="center" vertical="center" shrinkToFit="1"/>
    </xf>
    <xf numFmtId="0" fontId="49" fillId="4" borderId="81" xfId="2" applyFont="1" applyFill="1" applyBorder="1" applyAlignment="1">
      <alignment horizontal="center" vertical="center" shrinkToFit="1"/>
    </xf>
    <xf numFmtId="0" fontId="49" fillId="4" borderId="82" xfId="2" applyFont="1" applyFill="1" applyBorder="1" applyAlignment="1">
      <alignment horizontal="center" vertical="center" shrinkToFit="1"/>
    </xf>
    <xf numFmtId="0" fontId="49" fillId="4" borderId="83" xfId="2" applyFont="1" applyFill="1" applyBorder="1" applyAlignment="1">
      <alignment horizontal="center" vertical="center" shrinkToFit="1"/>
    </xf>
    <xf numFmtId="0" fontId="49" fillId="4" borderId="79" xfId="2" applyFont="1" applyFill="1" applyBorder="1" applyAlignment="1">
      <alignment horizontal="center" vertical="center"/>
    </xf>
    <xf numFmtId="0" fontId="49" fillId="4" borderId="80" xfId="2" applyFont="1" applyFill="1" applyBorder="1" applyAlignment="1">
      <alignment horizontal="center" vertical="center"/>
    </xf>
    <xf numFmtId="0" fontId="49" fillId="4" borderId="81" xfId="2" applyFont="1" applyFill="1" applyBorder="1" applyAlignment="1">
      <alignment horizontal="center" vertical="center"/>
    </xf>
    <xf numFmtId="0" fontId="49" fillId="4" borderId="82" xfId="2" applyFont="1" applyFill="1" applyBorder="1" applyAlignment="1">
      <alignment horizontal="center" vertical="center"/>
    </xf>
    <xf numFmtId="0" fontId="49" fillId="4" borderId="84" xfId="2" applyFont="1" applyFill="1" applyBorder="1" applyAlignment="1">
      <alignment horizontal="center" vertical="center" shrinkToFit="1"/>
    </xf>
    <xf numFmtId="0" fontId="49" fillId="4" borderId="85" xfId="2" applyFont="1" applyFill="1" applyBorder="1" applyAlignment="1">
      <alignment horizontal="center" vertical="center" shrinkToFit="1"/>
    </xf>
    <xf numFmtId="0" fontId="49" fillId="4" borderId="86" xfId="2" applyFont="1" applyFill="1" applyBorder="1" applyAlignment="1">
      <alignment horizontal="center" vertical="center" shrinkToFit="1"/>
    </xf>
    <xf numFmtId="0" fontId="49" fillId="4" borderId="87" xfId="2" applyFont="1" applyFill="1" applyBorder="1" applyAlignment="1">
      <alignment horizontal="center" vertical="center" shrinkToFit="1"/>
    </xf>
    <xf numFmtId="176" fontId="50" fillId="5" borderId="12" xfId="2" applyNumberFormat="1" applyFont="1" applyFill="1" applyBorder="1" applyAlignment="1">
      <alignment horizontal="center" vertical="center" wrapText="1"/>
    </xf>
    <xf numFmtId="0" fontId="48" fillId="4" borderId="79" xfId="2" applyFont="1" applyFill="1" applyBorder="1" applyAlignment="1">
      <alignment horizontal="center" vertical="center"/>
    </xf>
    <xf numFmtId="0" fontId="49" fillId="4" borderId="80" xfId="2" applyFont="1" applyFill="1" applyBorder="1">
      <alignment vertical="center"/>
    </xf>
    <xf numFmtId="0" fontId="49" fillId="4" borderId="81" xfId="2" applyFont="1" applyFill="1" applyBorder="1">
      <alignment vertical="center"/>
    </xf>
    <xf numFmtId="176" fontId="51" fillId="5" borderId="12" xfId="2" applyNumberFormat="1" applyFont="1" applyFill="1" applyBorder="1" applyAlignment="1">
      <alignment horizontal="center" vertical="center" wrapText="1"/>
    </xf>
    <xf numFmtId="176" fontId="52" fillId="5" borderId="12" xfId="2" applyNumberFormat="1" applyFont="1" applyFill="1" applyBorder="1" applyAlignment="1">
      <alignment horizontal="center" vertical="center" wrapText="1"/>
    </xf>
    <xf numFmtId="0" fontId="53" fillId="4" borderId="76" xfId="2" applyFont="1" applyFill="1" applyBorder="1" applyAlignment="1">
      <alignment horizontal="center" vertical="center" shrinkToFit="1"/>
    </xf>
    <xf numFmtId="0" fontId="53" fillId="4" borderId="77" xfId="2" applyFont="1" applyFill="1" applyBorder="1" applyAlignment="1">
      <alignment horizontal="center" vertical="center" shrinkToFit="1"/>
    </xf>
    <xf numFmtId="0" fontId="53" fillId="4" borderId="78" xfId="2" applyFont="1" applyFill="1" applyBorder="1" applyAlignment="1">
      <alignment horizontal="center" vertical="center" shrinkToFit="1"/>
    </xf>
    <xf numFmtId="0" fontId="54" fillId="0" borderId="76" xfId="1" applyFont="1" applyBorder="1" applyAlignment="1">
      <alignment horizontal="center" vertical="center"/>
    </xf>
    <xf numFmtId="0" fontId="54" fillId="0" borderId="77" xfId="1" applyFont="1" applyBorder="1" applyAlignment="1">
      <alignment horizontal="center" vertical="center"/>
    </xf>
    <xf numFmtId="0" fontId="54" fillId="0" borderId="78" xfId="1" applyFont="1" applyBorder="1" applyAlignment="1">
      <alignment horizontal="center" vertical="center"/>
    </xf>
    <xf numFmtId="0" fontId="53" fillId="4" borderId="53" xfId="2" applyFont="1" applyFill="1" applyBorder="1" applyAlignment="1">
      <alignment horizontal="center" vertical="center" shrinkToFit="1"/>
    </xf>
    <xf numFmtId="0" fontId="53" fillId="4" borderId="0" xfId="2" applyFont="1" applyFill="1" applyBorder="1" applyAlignment="1">
      <alignment horizontal="center" vertical="center" shrinkToFit="1"/>
    </xf>
    <xf numFmtId="0" fontId="53" fillId="4" borderId="75" xfId="2" applyFont="1" applyFill="1" applyBorder="1" applyAlignment="1">
      <alignment horizontal="center" vertical="center" shrinkToFit="1"/>
    </xf>
    <xf numFmtId="0" fontId="54" fillId="0" borderId="53" xfId="1" applyFont="1" applyBorder="1" applyAlignment="1">
      <alignment horizontal="center" vertical="center"/>
    </xf>
    <xf numFmtId="0" fontId="54" fillId="0" borderId="0" xfId="1" applyFont="1" applyBorder="1" applyAlignment="1">
      <alignment horizontal="center" vertical="center"/>
    </xf>
    <xf numFmtId="0" fontId="54" fillId="0" borderId="75" xfId="1" applyFont="1" applyBorder="1" applyAlignment="1">
      <alignment horizontal="center" vertical="center"/>
    </xf>
    <xf numFmtId="0" fontId="53" fillId="4" borderId="52" xfId="2" applyFont="1" applyFill="1" applyBorder="1" applyAlignment="1">
      <alignment horizontal="center" vertical="center" shrinkToFit="1"/>
    </xf>
    <xf numFmtId="0" fontId="53" fillId="4" borderId="88" xfId="2" applyFont="1" applyFill="1" applyBorder="1" applyAlignment="1">
      <alignment horizontal="center" vertical="center" shrinkToFit="1"/>
    </xf>
    <xf numFmtId="0" fontId="53" fillId="4" borderId="89" xfId="2" applyFont="1" applyFill="1" applyBorder="1" applyAlignment="1">
      <alignment horizontal="center" vertical="center" shrinkToFit="1"/>
    </xf>
    <xf numFmtId="0" fontId="54" fillId="0" borderId="52" xfId="1" applyFont="1" applyBorder="1" applyAlignment="1">
      <alignment horizontal="center" vertical="center"/>
    </xf>
    <xf numFmtId="0" fontId="54" fillId="0" borderId="88" xfId="1" applyFont="1" applyBorder="1" applyAlignment="1">
      <alignment horizontal="center" vertical="center"/>
    </xf>
    <xf numFmtId="0" fontId="53" fillId="0" borderId="89" xfId="1" applyFont="1" applyBorder="1" applyAlignment="1">
      <alignment horizontal="center" vertical="center"/>
    </xf>
    <xf numFmtId="0" fontId="56" fillId="0" borderId="76" xfId="2" applyFont="1" applyBorder="1" applyAlignment="1">
      <alignment horizontal="center" vertical="center" shrinkToFit="1"/>
    </xf>
    <xf numFmtId="0" fontId="56" fillId="0" borderId="77" xfId="2" applyFont="1" applyBorder="1" applyAlignment="1">
      <alignment horizontal="center" vertical="center" shrinkToFit="1"/>
    </xf>
    <xf numFmtId="0" fontId="56" fillId="0" borderId="78" xfId="2" applyFont="1" applyBorder="1" applyAlignment="1">
      <alignment horizontal="center" vertical="center" shrinkToFit="1"/>
    </xf>
    <xf numFmtId="176" fontId="57" fillId="4" borderId="76" xfId="2" applyNumberFormat="1" applyFont="1" applyFill="1" applyBorder="1" applyAlignment="1">
      <alignment horizontal="center" vertical="center" wrapText="1"/>
    </xf>
    <xf numFmtId="176" fontId="57" fillId="4" borderId="77" xfId="2" applyNumberFormat="1" applyFont="1" applyFill="1" applyBorder="1" applyAlignment="1">
      <alignment horizontal="center" vertical="center" wrapText="1"/>
    </xf>
    <xf numFmtId="176" fontId="57" fillId="4" borderId="78" xfId="2" applyNumberFormat="1" applyFont="1" applyFill="1" applyBorder="1" applyAlignment="1">
      <alignment horizontal="center" vertical="center" wrapText="1"/>
    </xf>
    <xf numFmtId="0" fontId="58" fillId="4" borderId="76" xfId="2" applyFont="1" applyFill="1" applyBorder="1" applyAlignment="1">
      <alignment horizontal="left" vertical="center" wrapText="1"/>
    </xf>
    <xf numFmtId="0" fontId="58" fillId="4" borderId="77" xfId="2" applyFont="1" applyFill="1" applyBorder="1" applyAlignment="1">
      <alignment horizontal="left" vertical="center" wrapText="1"/>
    </xf>
    <xf numFmtId="0" fontId="58" fillId="4" borderId="78" xfId="2" applyFont="1" applyFill="1" applyBorder="1" applyAlignment="1">
      <alignment horizontal="left" vertical="center" wrapText="1"/>
    </xf>
    <xf numFmtId="0" fontId="56" fillId="0" borderId="53" xfId="2" applyFont="1" applyBorder="1" applyAlignment="1">
      <alignment horizontal="center" vertical="center" shrinkToFit="1"/>
    </xf>
    <xf numFmtId="0" fontId="56" fillId="0" borderId="0" xfId="2" applyFont="1" applyBorder="1" applyAlignment="1">
      <alignment horizontal="center" vertical="center" shrinkToFit="1"/>
    </xf>
    <xf numFmtId="0" fontId="56" fillId="0" borderId="75" xfId="2" applyFont="1" applyBorder="1" applyAlignment="1">
      <alignment horizontal="center" vertical="center" shrinkToFit="1"/>
    </xf>
    <xf numFmtId="176" fontId="57" fillId="4" borderId="53" xfId="2" applyNumberFormat="1" applyFont="1" applyFill="1" applyBorder="1" applyAlignment="1">
      <alignment horizontal="center" vertical="center" wrapText="1"/>
    </xf>
    <xf numFmtId="176" fontId="57" fillId="4" borderId="0" xfId="2" applyNumberFormat="1" applyFont="1" applyFill="1" applyBorder="1" applyAlignment="1">
      <alignment horizontal="center" vertical="center" wrapText="1"/>
    </xf>
    <xf numFmtId="176" fontId="57" fillId="4" borderId="75" xfId="2" applyNumberFormat="1" applyFont="1" applyFill="1" applyBorder="1" applyAlignment="1">
      <alignment horizontal="center" vertical="center" wrapText="1"/>
    </xf>
    <xf numFmtId="0" fontId="58" fillId="4" borderId="53" xfId="2" applyFont="1" applyFill="1" applyBorder="1" applyAlignment="1">
      <alignment horizontal="left" vertical="center" wrapText="1"/>
    </xf>
    <xf numFmtId="0" fontId="58" fillId="4" borderId="0" xfId="2" applyFont="1" applyFill="1" applyBorder="1" applyAlignment="1">
      <alignment horizontal="left" vertical="center" wrapText="1"/>
    </xf>
    <xf numFmtId="0" fontId="58" fillId="4" borderId="75" xfId="2" applyFont="1" applyFill="1" applyBorder="1" applyAlignment="1">
      <alignment horizontal="left" vertical="center" wrapText="1"/>
    </xf>
    <xf numFmtId="0" fontId="58" fillId="4" borderId="90" xfId="2" applyFont="1" applyFill="1" applyBorder="1" applyAlignment="1">
      <alignment horizontal="left" vertical="center" wrapText="1"/>
    </xf>
    <xf numFmtId="0" fontId="58" fillId="4" borderId="91" xfId="2" applyFont="1" applyFill="1" applyBorder="1" applyAlignment="1">
      <alignment horizontal="left" vertical="center" wrapText="1"/>
    </xf>
    <xf numFmtId="0" fontId="9" fillId="4" borderId="92" xfId="2" applyFont="1" applyFill="1" applyBorder="1" applyAlignment="1">
      <alignment horizontal="left" vertical="center" wrapText="1"/>
    </xf>
    <xf numFmtId="176" fontId="60" fillId="4" borderId="93" xfId="2" applyNumberFormat="1" applyFont="1" applyFill="1" applyBorder="1" applyAlignment="1">
      <alignment horizontal="center" vertical="center" wrapText="1"/>
    </xf>
    <xf numFmtId="176" fontId="60" fillId="4" borderId="94" xfId="2" applyNumberFormat="1" applyFont="1" applyFill="1" applyBorder="1" applyAlignment="1">
      <alignment horizontal="center" vertical="center" wrapText="1"/>
    </xf>
    <xf numFmtId="176" fontId="60" fillId="4" borderId="95" xfId="2" applyNumberFormat="1" applyFont="1" applyFill="1" applyBorder="1" applyAlignment="1">
      <alignment horizontal="center" vertical="center" wrapText="1"/>
    </xf>
    <xf numFmtId="176" fontId="60" fillId="4" borderId="53" xfId="2" applyNumberFormat="1" applyFont="1" applyFill="1" applyBorder="1" applyAlignment="1">
      <alignment horizontal="center" vertical="center" wrapText="1"/>
    </xf>
    <xf numFmtId="176" fontId="60" fillId="4" borderId="0" xfId="2" applyNumberFormat="1" applyFont="1" applyFill="1" applyBorder="1" applyAlignment="1">
      <alignment horizontal="center" vertical="center" wrapText="1"/>
    </xf>
    <xf numFmtId="176" fontId="60" fillId="4" borderId="75" xfId="2" applyNumberFormat="1" applyFont="1" applyFill="1" applyBorder="1" applyAlignment="1">
      <alignment horizontal="center" vertical="center" wrapText="1"/>
    </xf>
    <xf numFmtId="0" fontId="56" fillId="0" borderId="52" xfId="2" applyFont="1" applyBorder="1" applyAlignment="1">
      <alignment horizontal="center" vertical="center" shrinkToFit="1"/>
    </xf>
    <xf numFmtId="0" fontId="56" fillId="0" borderId="88" xfId="2" applyFont="1" applyBorder="1" applyAlignment="1">
      <alignment horizontal="center" vertical="center" shrinkToFit="1"/>
    </xf>
    <xf numFmtId="0" fontId="56" fillId="0" borderId="89" xfId="2" applyFont="1" applyBorder="1" applyAlignment="1">
      <alignment horizontal="center" vertical="center" shrinkToFit="1"/>
    </xf>
    <xf numFmtId="176" fontId="57" fillId="4" borderId="52" xfId="2" applyNumberFormat="1" applyFont="1" applyFill="1" applyBorder="1" applyAlignment="1">
      <alignment horizontal="center" vertical="center" wrapText="1"/>
    </xf>
    <xf numFmtId="176" fontId="57" fillId="4" borderId="88" xfId="2" applyNumberFormat="1" applyFont="1" applyFill="1" applyBorder="1" applyAlignment="1">
      <alignment horizontal="center" vertical="center" wrapText="1"/>
    </xf>
    <xf numFmtId="176" fontId="61" fillId="4" borderId="89" xfId="2" applyNumberFormat="1" applyFont="1" applyFill="1" applyBorder="1" applyAlignment="1">
      <alignment horizontal="center" vertical="center" wrapText="1"/>
    </xf>
    <xf numFmtId="176" fontId="60" fillId="4" borderId="52" xfId="2" applyNumberFormat="1" applyFont="1" applyFill="1" applyBorder="1" applyAlignment="1">
      <alignment horizontal="center" vertical="center" wrapText="1"/>
    </xf>
    <xf numFmtId="176" fontId="60" fillId="4" borderId="88" xfId="2" applyNumberFormat="1" applyFont="1" applyFill="1" applyBorder="1" applyAlignment="1">
      <alignment horizontal="center" vertical="center" wrapText="1"/>
    </xf>
    <xf numFmtId="176" fontId="62" fillId="4" borderId="89" xfId="2" applyNumberFormat="1" applyFont="1" applyFill="1" applyBorder="1" applyAlignment="1">
      <alignment horizontal="center" vertical="center" wrapText="1"/>
    </xf>
    <xf numFmtId="0" fontId="0" fillId="0" borderId="0" xfId="1" applyFont="1"/>
    <xf numFmtId="0" fontId="63" fillId="0" borderId="0" xfId="2" applyFont="1" applyBorder="1" applyAlignment="1">
      <alignment horizontal="center" vertical="center"/>
    </xf>
    <xf numFmtId="0" fontId="1" fillId="0" borderId="0" xfId="2" applyFont="1">
      <alignment vertical="center"/>
    </xf>
    <xf numFmtId="0" fontId="1" fillId="0" borderId="0" xfId="2" applyFont="1" applyBorder="1">
      <alignment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0" xfId="2" applyFont="1" applyAlignment="1">
      <alignment vertical="center" shrinkToFit="1"/>
    </xf>
    <xf numFmtId="0" fontId="1" fillId="0" borderId="0" xfId="2" applyFont="1" applyAlignment="1">
      <alignment horizontal="center" vertical="center"/>
    </xf>
    <xf numFmtId="0" fontId="36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left" vertical="center" shrinkToFit="1"/>
    </xf>
    <xf numFmtId="0" fontId="1" fillId="0" borderId="0" xfId="2" applyFont="1" applyBorder="1" applyAlignment="1">
      <alignment horizontal="left" vertical="center"/>
    </xf>
    <xf numFmtId="0" fontId="36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right" vertical="top"/>
    </xf>
    <xf numFmtId="0" fontId="28" fillId="0" borderId="96" xfId="2" applyFont="1" applyBorder="1" applyAlignment="1">
      <alignment horizontal="right" vertical="top"/>
    </xf>
    <xf numFmtId="9" fontId="1" fillId="0" borderId="0" xfId="2" applyNumberFormat="1" applyFont="1" applyBorder="1">
      <alignment vertical="center"/>
    </xf>
    <xf numFmtId="0" fontId="1" fillId="0" borderId="0" xfId="2" applyFont="1" applyBorder="1" applyAlignment="1">
      <alignment horizontal="right"/>
    </xf>
    <xf numFmtId="0" fontId="28" fillId="4" borderId="97" xfId="2" applyFont="1" applyFill="1" applyBorder="1" applyAlignment="1">
      <alignment horizontal="center"/>
    </xf>
    <xf numFmtId="0" fontId="28" fillId="4" borderId="40" xfId="2" applyFont="1" applyFill="1" applyBorder="1" applyAlignment="1">
      <alignment horizontal="left"/>
    </xf>
    <xf numFmtId="0" fontId="28" fillId="0" borderId="41" xfId="2" applyFont="1" applyBorder="1" applyAlignment="1">
      <alignment horizontal="right"/>
    </xf>
    <xf numFmtId="0" fontId="64" fillId="0" borderId="59" xfId="2" applyFont="1" applyFill="1" applyBorder="1" applyAlignment="1">
      <alignment horizontal="center" vertical="center" wrapText="1" shrinkToFit="1"/>
    </xf>
    <xf numFmtId="0" fontId="64" fillId="0" borderId="98" xfId="2" applyFont="1" applyBorder="1" applyAlignment="1">
      <alignment horizontal="left" vertical="center" shrinkToFit="1"/>
    </xf>
    <xf numFmtId="0" fontId="64" fillId="0" borderId="98" xfId="2" applyFont="1" applyFill="1" applyBorder="1" applyAlignment="1">
      <alignment vertical="center" textRotation="180" shrinkToFit="1"/>
    </xf>
    <xf numFmtId="0" fontId="65" fillId="4" borderId="40" xfId="2" applyFont="1" applyFill="1" applyBorder="1" applyAlignment="1">
      <alignment horizontal="left" vertical="center" shrinkToFit="1"/>
    </xf>
    <xf numFmtId="0" fontId="64" fillId="4" borderId="40" xfId="2" applyFont="1" applyFill="1" applyBorder="1" applyAlignment="1">
      <alignment horizontal="left" vertical="center" shrinkToFit="1"/>
    </xf>
    <xf numFmtId="0" fontId="64" fillId="4" borderId="98" xfId="2" applyFont="1" applyFill="1" applyBorder="1" applyAlignment="1">
      <alignment horizontal="left" vertical="center" shrinkToFit="1"/>
    </xf>
    <xf numFmtId="0" fontId="64" fillId="4" borderId="98" xfId="2" applyFont="1" applyFill="1" applyBorder="1" applyAlignment="1">
      <alignment vertical="center" textRotation="180" shrinkToFit="1"/>
    </xf>
    <xf numFmtId="0" fontId="64" fillId="4" borderId="74" xfId="2" applyFont="1" applyFill="1" applyBorder="1" applyAlignment="1">
      <alignment horizontal="left" vertical="center" shrinkToFit="1"/>
    </xf>
    <xf numFmtId="0" fontId="64" fillId="4" borderId="60" xfId="2" applyFont="1" applyFill="1" applyBorder="1" applyAlignment="1">
      <alignment vertical="center" textRotation="180" shrinkToFit="1"/>
    </xf>
    <xf numFmtId="0" fontId="64" fillId="4" borderId="99" xfId="2" applyFont="1" applyFill="1" applyBorder="1" applyAlignment="1">
      <alignment horizontal="left" vertical="center" shrinkToFit="1"/>
    </xf>
    <xf numFmtId="0" fontId="1" fillId="0" borderId="55" xfId="2" applyFont="1" applyBorder="1" applyAlignment="1">
      <alignment horizontal="right"/>
    </xf>
    <xf numFmtId="0" fontId="66" fillId="0" borderId="100" xfId="2" applyFont="1" applyFill="1" applyBorder="1" applyAlignment="1">
      <alignment horizontal="center" vertical="center" shrinkToFit="1"/>
    </xf>
    <xf numFmtId="0" fontId="28" fillId="4" borderId="97" xfId="2" applyFont="1" applyFill="1" applyBorder="1" applyAlignment="1">
      <alignment horizontal="center" vertical="center"/>
    </xf>
    <xf numFmtId="0" fontId="28" fillId="4" borderId="40" xfId="2" applyFont="1" applyFill="1" applyBorder="1" applyAlignment="1">
      <alignment horizontal="left" vertical="center"/>
    </xf>
    <xf numFmtId="0" fontId="28" fillId="0" borderId="41" xfId="2" applyFont="1" applyBorder="1">
      <alignment vertical="center"/>
    </xf>
    <xf numFmtId="0" fontId="64" fillId="0" borderId="55" xfId="2" applyFont="1" applyFill="1" applyBorder="1" applyAlignment="1">
      <alignment horizontal="center" vertical="center" wrapText="1" shrinkToFit="1"/>
    </xf>
    <xf numFmtId="0" fontId="64" fillId="4" borderId="40" xfId="2" applyFont="1" applyFill="1" applyBorder="1" applyAlignment="1">
      <alignment vertical="center" textRotation="180" shrinkToFit="1"/>
    </xf>
    <xf numFmtId="0" fontId="64" fillId="6" borderId="40" xfId="2" applyFont="1" applyFill="1" applyBorder="1" applyAlignment="1">
      <alignment horizontal="center" vertical="center" shrinkToFit="1"/>
    </xf>
    <xf numFmtId="0" fontId="64" fillId="4" borderId="55" xfId="2" applyFont="1" applyFill="1" applyBorder="1" applyAlignment="1">
      <alignment horizontal="left" vertical="center" shrinkToFit="1"/>
    </xf>
    <xf numFmtId="0" fontId="64" fillId="4" borderId="43" xfId="2" applyFont="1" applyFill="1" applyBorder="1" applyAlignment="1">
      <alignment vertical="center" textRotation="180" shrinkToFit="1"/>
    </xf>
    <xf numFmtId="0" fontId="64" fillId="4" borderId="41" xfId="2" applyFont="1" applyFill="1" applyBorder="1" applyAlignment="1">
      <alignment horizontal="left" vertical="center" shrinkToFit="1"/>
    </xf>
    <xf numFmtId="0" fontId="1" fillId="0" borderId="45" xfId="2" applyFont="1" applyBorder="1">
      <alignment vertical="center"/>
    </xf>
    <xf numFmtId="0" fontId="66" fillId="0" borderId="101" xfId="2" applyFont="1" applyFill="1" applyBorder="1" applyAlignment="1">
      <alignment horizontal="center" vertical="center" shrinkToFit="1"/>
    </xf>
    <xf numFmtId="0" fontId="28" fillId="4" borderId="40" xfId="2" applyFont="1" applyFill="1" applyBorder="1" applyAlignment="1">
      <alignment horizontal="center"/>
    </xf>
    <xf numFmtId="0" fontId="64" fillId="4" borderId="54" xfId="2" applyFont="1" applyFill="1" applyBorder="1" applyAlignment="1">
      <alignment horizontal="left" vertical="center" shrinkToFit="1"/>
    </xf>
    <xf numFmtId="0" fontId="67" fillId="4" borderId="40" xfId="2" applyFont="1" applyFill="1" applyBorder="1" applyAlignment="1">
      <alignment horizontal="left" vertical="center" shrinkToFit="1"/>
    </xf>
    <xf numFmtId="0" fontId="64" fillId="0" borderId="0" xfId="2" applyFont="1" applyBorder="1">
      <alignment vertical="center"/>
    </xf>
    <xf numFmtId="0" fontId="64" fillId="0" borderId="43" xfId="2" applyFont="1" applyBorder="1" applyAlignment="1">
      <alignment vertical="center" shrinkToFit="1"/>
    </xf>
    <xf numFmtId="0" fontId="67" fillId="0" borderId="40" xfId="2" applyFont="1" applyBorder="1" applyAlignment="1">
      <alignment horizontal="left" vertical="center" shrinkToFit="1"/>
    </xf>
    <xf numFmtId="0" fontId="28" fillId="0" borderId="32" xfId="2" applyFont="1" applyBorder="1" applyAlignment="1">
      <alignment horizontal="center" vertical="center" textRotation="180" shrinkToFit="1"/>
    </xf>
    <xf numFmtId="0" fontId="66" fillId="0" borderId="102" xfId="2" applyFont="1" applyBorder="1" applyAlignment="1">
      <alignment horizontal="center" vertical="center" textRotation="255" shrinkToFit="1"/>
    </xf>
    <xf numFmtId="0" fontId="28" fillId="4" borderId="40" xfId="2" applyFont="1" applyFill="1" applyBorder="1" applyAlignment="1">
      <alignment horizontal="center" vertical="center"/>
    </xf>
    <xf numFmtId="0" fontId="64" fillId="0" borderId="54" xfId="2" applyFont="1" applyBorder="1" applyAlignment="1">
      <alignment horizontal="left" vertical="center" shrinkToFit="1"/>
    </xf>
    <xf numFmtId="0" fontId="64" fillId="0" borderId="40" xfId="2" applyFont="1" applyBorder="1" applyAlignment="1">
      <alignment horizontal="left" vertical="center" shrinkToFit="1"/>
    </xf>
    <xf numFmtId="0" fontId="64" fillId="0" borderId="55" xfId="2" applyFont="1" applyBorder="1" applyAlignment="1">
      <alignment horizontal="left" vertical="center" shrinkToFit="1"/>
    </xf>
    <xf numFmtId="0" fontId="64" fillId="0" borderId="43" xfId="2" applyFont="1" applyFill="1" applyBorder="1" applyAlignment="1">
      <alignment vertical="center" textRotation="180" shrinkToFit="1"/>
    </xf>
    <xf numFmtId="0" fontId="67" fillId="4" borderId="103" xfId="2" applyFont="1" applyFill="1" applyBorder="1" applyAlignment="1">
      <alignment horizontal="left" vertical="center" shrinkToFit="1"/>
    </xf>
    <xf numFmtId="0" fontId="68" fillId="0" borderId="54" xfId="2" applyFont="1" applyBorder="1" applyAlignment="1">
      <alignment horizontal="left" vertical="center" shrinkToFit="1"/>
    </xf>
    <xf numFmtId="0" fontId="68" fillId="0" borderId="40" xfId="2" applyFont="1" applyBorder="1" applyAlignment="1">
      <alignment horizontal="left" vertical="center" shrinkToFit="1"/>
    </xf>
    <xf numFmtId="0" fontId="68" fillId="4" borderId="40" xfId="2" applyFont="1" applyFill="1" applyBorder="1" applyAlignment="1">
      <alignment horizontal="left" vertical="center" shrinkToFit="1"/>
    </xf>
    <xf numFmtId="0" fontId="65" fillId="4" borderId="40" xfId="2" applyFont="1" applyFill="1" applyBorder="1" applyAlignment="1">
      <alignment vertical="center" textRotation="180" shrinkToFit="1"/>
    </xf>
    <xf numFmtId="0" fontId="66" fillId="0" borderId="102" xfId="2" applyFont="1" applyBorder="1" applyAlignment="1">
      <alignment horizontal="center"/>
    </xf>
    <xf numFmtId="179" fontId="1" fillId="0" borderId="0" xfId="2" applyNumberFormat="1" applyFont="1" applyBorder="1" applyAlignment="1">
      <alignment horizontal="center" vertical="center"/>
    </xf>
    <xf numFmtId="178" fontId="1" fillId="0" borderId="0" xfId="2" applyNumberFormat="1" applyFont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wrapText="1"/>
    </xf>
    <xf numFmtId="0" fontId="68" fillId="0" borderId="40" xfId="2" applyFont="1" applyFill="1" applyBorder="1" applyAlignment="1">
      <alignment vertical="center" textRotation="180" shrinkToFit="1"/>
    </xf>
    <xf numFmtId="0" fontId="68" fillId="4" borderId="103" xfId="2" applyFont="1" applyFill="1" applyBorder="1" applyAlignment="1">
      <alignment horizontal="left" vertical="center" shrinkToFit="1"/>
    </xf>
    <xf numFmtId="0" fontId="1" fillId="0" borderId="0" xfId="2" applyFont="1" applyFill="1" applyBorder="1" applyAlignment="1">
      <alignment horizontal="center" vertical="center"/>
    </xf>
    <xf numFmtId="0" fontId="28" fillId="4" borderId="40" xfId="2" applyFont="1" applyFill="1" applyBorder="1" applyAlignment="1">
      <alignment horizontal="center" vertical="center" shrinkToFit="1"/>
    </xf>
    <xf numFmtId="0" fontId="64" fillId="0" borderId="40" xfId="2" applyFont="1" applyFill="1" applyBorder="1" applyAlignment="1">
      <alignment horizontal="left" vertical="center" shrinkToFit="1"/>
    </xf>
    <xf numFmtId="0" fontId="28" fillId="4" borderId="104" xfId="2" applyFont="1" applyFill="1" applyBorder="1" applyAlignment="1">
      <alignment horizontal="center" vertical="center"/>
    </xf>
    <xf numFmtId="0" fontId="28" fillId="4" borderId="34" xfId="2" applyFont="1" applyFill="1" applyBorder="1" applyAlignment="1">
      <alignment horizontal="center" vertical="center"/>
    </xf>
    <xf numFmtId="0" fontId="28" fillId="0" borderId="35" xfId="2" applyFont="1" applyBorder="1">
      <alignment vertical="center"/>
    </xf>
    <xf numFmtId="0" fontId="64" fillId="0" borderId="40" xfId="2" applyFont="1" applyFill="1" applyBorder="1" applyAlignment="1">
      <alignment horizontal="center" vertical="center" wrapText="1" shrinkToFit="1"/>
    </xf>
    <xf numFmtId="0" fontId="64" fillId="7" borderId="32" xfId="2" applyFont="1" applyFill="1" applyBorder="1" applyAlignment="1">
      <alignment horizontal="center" vertical="center" shrinkToFit="1"/>
    </xf>
    <xf numFmtId="0" fontId="65" fillId="7" borderId="32" xfId="2" applyFont="1" applyFill="1" applyBorder="1" applyAlignment="1">
      <alignment horizontal="center" vertical="center" shrinkToFit="1"/>
    </xf>
    <xf numFmtId="0" fontId="64" fillId="7" borderId="105" xfId="2" applyFont="1" applyFill="1" applyBorder="1" applyAlignment="1">
      <alignment horizontal="center" vertical="center" shrinkToFit="1"/>
    </xf>
    <xf numFmtId="0" fontId="66" fillId="0" borderId="101" xfId="2" applyFont="1" applyBorder="1" applyAlignment="1">
      <alignment horizontal="center"/>
    </xf>
    <xf numFmtId="0" fontId="69" fillId="4" borderId="97" xfId="2" applyFont="1" applyFill="1" applyBorder="1" applyAlignment="1">
      <alignment horizontal="center" vertical="center"/>
    </xf>
    <xf numFmtId="0" fontId="28" fillId="4" borderId="48" xfId="2" applyFont="1" applyFill="1" applyBorder="1" applyAlignment="1">
      <alignment horizontal="left"/>
    </xf>
    <xf numFmtId="0" fontId="65" fillId="0" borderId="40" xfId="2" applyFont="1" applyBorder="1" applyAlignment="1">
      <alignment horizontal="left" vertical="center" shrinkToFit="1"/>
    </xf>
    <xf numFmtId="0" fontId="65" fillId="0" borderId="40" xfId="2" applyFont="1" applyFill="1" applyBorder="1" applyAlignment="1">
      <alignment vertical="center" textRotation="180" shrinkToFit="1"/>
    </xf>
    <xf numFmtId="0" fontId="67" fillId="4" borderId="40" xfId="2" applyFont="1" applyFill="1" applyBorder="1" applyAlignment="1">
      <alignment vertical="center" textRotation="180" shrinkToFit="1"/>
    </xf>
    <xf numFmtId="0" fontId="66" fillId="0" borderId="102" xfId="2" applyFont="1" applyFill="1" applyBorder="1" applyAlignment="1">
      <alignment horizontal="center" vertical="center" shrinkToFit="1"/>
    </xf>
    <xf numFmtId="0" fontId="64" fillId="0" borderId="40" xfId="2" applyFont="1" applyFill="1" applyBorder="1" applyAlignment="1">
      <alignment vertical="center" textRotation="180" shrinkToFit="1"/>
    </xf>
    <xf numFmtId="0" fontId="64" fillId="0" borderId="0" xfId="2" applyFont="1">
      <alignment vertical="center"/>
    </xf>
    <xf numFmtId="0" fontId="64" fillId="0" borderId="43" xfId="2" applyFont="1" applyBorder="1">
      <alignment vertical="center"/>
    </xf>
    <xf numFmtId="0" fontId="70" fillId="0" borderId="0" xfId="2" applyFont="1">
      <alignment vertical="center"/>
    </xf>
    <xf numFmtId="0" fontId="68" fillId="4" borderId="55" xfId="2" applyFont="1" applyFill="1" applyBorder="1" applyAlignment="1">
      <alignment horizontal="left" vertical="center" shrinkToFit="1"/>
    </xf>
    <xf numFmtId="0" fontId="68" fillId="4" borderId="43" xfId="2" applyFont="1" applyFill="1" applyBorder="1" applyAlignment="1">
      <alignment horizontal="left" vertical="center" shrinkToFit="1"/>
    </xf>
    <xf numFmtId="0" fontId="67" fillId="0" borderId="40" xfId="2" applyFont="1" applyFill="1" applyBorder="1" applyAlignment="1">
      <alignment horizontal="left" vertical="center" shrinkToFit="1"/>
    </xf>
    <xf numFmtId="0" fontId="64" fillId="4" borderId="43" xfId="2" applyFont="1" applyFill="1" applyBorder="1" applyAlignment="1">
      <alignment horizontal="left" vertical="center" shrinkToFit="1"/>
    </xf>
    <xf numFmtId="0" fontId="68" fillId="4" borderId="40" xfId="2" applyFont="1" applyFill="1" applyBorder="1" applyAlignment="1">
      <alignment vertical="center" textRotation="180" shrinkToFit="1"/>
    </xf>
    <xf numFmtId="0" fontId="64" fillId="4" borderId="57" xfId="2" applyFont="1" applyFill="1" applyBorder="1" applyAlignment="1">
      <alignment horizontal="left" vertical="center" shrinkToFit="1"/>
    </xf>
    <xf numFmtId="0" fontId="69" fillId="4" borderId="104" xfId="2" applyFont="1" applyFill="1" applyBorder="1" applyAlignment="1">
      <alignment horizontal="center" vertical="center"/>
    </xf>
    <xf numFmtId="0" fontId="64" fillId="7" borderId="12" xfId="2" applyFont="1" applyFill="1" applyBorder="1" applyAlignment="1">
      <alignment horizontal="center" vertical="center" shrinkToFit="1"/>
    </xf>
    <xf numFmtId="0" fontId="27" fillId="8" borderId="12" xfId="2" applyFont="1" applyFill="1" applyBorder="1">
      <alignment vertical="center"/>
    </xf>
    <xf numFmtId="0" fontId="28" fillId="0" borderId="61" xfId="2" applyFont="1" applyBorder="1" applyAlignment="1">
      <alignment horizontal="center" vertical="center" textRotation="180" shrinkToFit="1"/>
    </xf>
    <xf numFmtId="0" fontId="71" fillId="0" borderId="0" xfId="2" applyFont="1">
      <alignment vertical="center"/>
    </xf>
    <xf numFmtId="0" fontId="71" fillId="0" borderId="0" xfId="2" applyFont="1" applyBorder="1">
      <alignment vertical="center"/>
    </xf>
    <xf numFmtId="0" fontId="71" fillId="0" borderId="0" xfId="2" applyFont="1" applyBorder="1" applyAlignment="1">
      <alignment horizontal="center" vertical="center"/>
    </xf>
    <xf numFmtId="0" fontId="71" fillId="0" borderId="0" xfId="2" applyFont="1" applyBorder="1" applyAlignment="1">
      <alignment horizontal="right"/>
    </xf>
    <xf numFmtId="0" fontId="71" fillId="0" borderId="59" xfId="2" applyFont="1" applyBorder="1">
      <alignment vertical="center"/>
    </xf>
    <xf numFmtId="0" fontId="66" fillId="0" borderId="106" xfId="2" applyFont="1" applyBorder="1" applyAlignment="1">
      <alignment horizontal="center" vertical="center" shrinkToFit="1"/>
    </xf>
    <xf numFmtId="0" fontId="71" fillId="0" borderId="45" xfId="2" applyFont="1" applyBorder="1">
      <alignment vertical="center"/>
    </xf>
    <xf numFmtId="0" fontId="66" fillId="0" borderId="102" xfId="2" applyFont="1" applyFill="1" applyBorder="1" applyAlignment="1">
      <alignment horizontal="center" vertical="center" textRotation="255" shrinkToFit="1"/>
    </xf>
    <xf numFmtId="0" fontId="66" fillId="0" borderId="102" xfId="2" applyFont="1" applyFill="1" applyBorder="1" applyAlignment="1">
      <alignment horizontal="center"/>
    </xf>
    <xf numFmtId="0" fontId="66" fillId="0" borderId="101" xfId="2" applyFont="1" applyFill="1" applyBorder="1" applyAlignment="1">
      <alignment horizontal="center"/>
    </xf>
    <xf numFmtId="0" fontId="64" fillId="4" borderId="34" xfId="2" applyFont="1" applyFill="1" applyBorder="1" applyAlignment="1">
      <alignment horizontal="left" vertical="center" shrinkToFit="1"/>
    </xf>
    <xf numFmtId="0" fontId="64" fillId="0" borderId="48" xfId="2" applyFont="1" applyBorder="1" applyAlignment="1">
      <alignment horizontal="left" vertical="center" shrinkToFit="1"/>
    </xf>
    <xf numFmtId="0" fontId="64" fillId="0" borderId="48" xfId="2" applyFont="1" applyFill="1" applyBorder="1" applyAlignment="1">
      <alignment vertical="center" textRotation="180" shrinkToFit="1"/>
    </xf>
    <xf numFmtId="0" fontId="1" fillId="0" borderId="47" xfId="2" applyFont="1" applyBorder="1" applyAlignment="1">
      <alignment horizontal="right"/>
    </xf>
    <xf numFmtId="0" fontId="66" fillId="0" borderId="107" xfId="2" applyFont="1" applyFill="1" applyBorder="1" applyAlignment="1">
      <alignment horizontal="center" vertical="center" shrinkToFit="1"/>
    </xf>
    <xf numFmtId="0" fontId="68" fillId="0" borderId="40" xfId="2" applyFont="1" applyFill="1" applyBorder="1" applyAlignment="1">
      <alignment horizontal="left" vertical="center" shrinkToFit="1"/>
    </xf>
    <xf numFmtId="0" fontId="65" fillId="0" borderId="40" xfId="2" applyFont="1" applyFill="1" applyBorder="1" applyAlignment="1">
      <alignment horizontal="left" vertical="center" shrinkToFit="1"/>
    </xf>
    <xf numFmtId="0" fontId="64" fillId="4" borderId="54" xfId="2" applyFont="1" applyFill="1" applyBorder="1" applyAlignment="1">
      <alignment vertical="center" textRotation="180" shrinkToFit="1"/>
    </xf>
    <xf numFmtId="0" fontId="64" fillId="4" borderId="0" xfId="2" applyFont="1" applyFill="1" applyBorder="1" applyAlignment="1">
      <alignment horizontal="left" vertical="center" shrinkToFit="1"/>
    </xf>
    <xf numFmtId="0" fontId="64" fillId="0" borderId="34" xfId="2" applyFont="1" applyBorder="1" applyAlignment="1">
      <alignment horizontal="left" vertical="center" shrinkToFit="1"/>
    </xf>
    <xf numFmtId="0" fontId="64" fillId="4" borderId="0" xfId="2" applyFont="1" applyFill="1" applyAlignment="1">
      <alignment horizontal="left" vertical="center"/>
    </xf>
    <xf numFmtId="0" fontId="64" fillId="4" borderId="53" xfId="2" applyFont="1" applyFill="1" applyBorder="1" applyAlignment="1">
      <alignment vertical="center" shrinkToFit="1"/>
    </xf>
    <xf numFmtId="0" fontId="64" fillId="4" borderId="54" xfId="2" applyFont="1" applyFill="1" applyBorder="1">
      <alignment vertical="center"/>
    </xf>
    <xf numFmtId="0" fontId="64" fillId="0" borderId="34" xfId="2" applyFont="1" applyFill="1" applyBorder="1" applyAlignment="1">
      <alignment horizontal="center" vertical="center" wrapText="1" shrinkToFit="1"/>
    </xf>
    <xf numFmtId="0" fontId="28" fillId="7" borderId="32" xfId="2" applyFont="1" applyFill="1" applyBorder="1" applyAlignment="1">
      <alignment horizontal="center" vertical="center" wrapText="1" shrinkToFit="1"/>
    </xf>
    <xf numFmtId="0" fontId="28" fillId="0" borderId="0" xfId="2" applyFont="1">
      <alignment vertical="center"/>
    </xf>
    <xf numFmtId="0" fontId="27" fillId="0" borderId="0" xfId="2" applyFont="1" applyBorder="1" applyAlignment="1">
      <alignment horizontal="center" vertical="center"/>
    </xf>
    <xf numFmtId="0" fontId="36" fillId="0" borderId="108" xfId="2" applyFont="1" applyBorder="1" applyAlignment="1">
      <alignment horizontal="center" vertical="center"/>
    </xf>
    <xf numFmtId="0" fontId="36" fillId="0" borderId="109" xfId="2" applyFont="1" applyBorder="1" applyAlignment="1">
      <alignment horizontal="center" vertical="center"/>
    </xf>
    <xf numFmtId="0" fontId="36" fillId="0" borderId="110" xfId="2" applyFont="1" applyBorder="1" applyAlignment="1">
      <alignment horizontal="center" vertical="center"/>
    </xf>
    <xf numFmtId="0" fontId="28" fillId="0" borderId="109" xfId="2" applyFont="1" applyFill="1" applyBorder="1" applyAlignment="1">
      <alignment horizontal="center" vertical="center"/>
    </xf>
    <xf numFmtId="0" fontId="28" fillId="0" borderId="109" xfId="2" applyFont="1" applyFill="1" applyBorder="1" applyAlignment="1">
      <alignment horizontal="center" vertical="center" shrinkToFit="1"/>
    </xf>
    <xf numFmtId="0" fontId="66" fillId="0" borderId="111" xfId="2" applyFont="1" applyFill="1" applyBorder="1" applyAlignment="1">
      <alignment horizontal="center" vertical="center"/>
    </xf>
    <xf numFmtId="0" fontId="66" fillId="0" borderId="109" xfId="2" applyFont="1" applyFill="1" applyBorder="1" applyAlignment="1">
      <alignment horizontal="center" vertical="center"/>
    </xf>
    <xf numFmtId="0" fontId="28" fillId="0" borderId="111" xfId="2" applyFont="1" applyBorder="1" applyAlignment="1">
      <alignment vertical="center" textRotation="255"/>
    </xf>
    <xf numFmtId="0" fontId="36" fillId="0" borderId="112" xfId="2" applyFont="1" applyBorder="1" applyAlignment="1">
      <alignment horizontal="center" vertical="center" textRotation="255"/>
    </xf>
    <xf numFmtId="0" fontId="36" fillId="0" borderId="0" xfId="2" applyFont="1" applyBorder="1" applyAlignment="1">
      <alignment horizontal="center"/>
    </xf>
    <xf numFmtId="0" fontId="36" fillId="0" borderId="0" xfId="2" applyFont="1" applyBorder="1" applyAlignment="1">
      <alignment horizontal="left"/>
    </xf>
    <xf numFmtId="0" fontId="36" fillId="0" borderId="0" xfId="2" applyFont="1" applyBorder="1" applyAlignment="1">
      <alignment horizontal="right"/>
    </xf>
    <xf numFmtId="0" fontId="1" fillId="0" borderId="0" xfId="2" applyFont="1" applyFill="1" applyBorder="1" applyAlignment="1">
      <alignment horizontal="center" shrinkToFit="1"/>
    </xf>
    <xf numFmtId="0" fontId="1" fillId="0" borderId="0" xfId="2" applyFont="1" applyBorder="1" applyAlignment="1">
      <alignment horizontal="center" shrinkToFit="1"/>
    </xf>
    <xf numFmtId="0" fontId="72" fillId="0" borderId="0" xfId="2" applyFont="1" applyBorder="1" applyAlignment="1">
      <alignment horizontal="center" shrinkToFit="1"/>
    </xf>
    <xf numFmtId="0" fontId="72" fillId="0" borderId="0" xfId="2" applyFont="1" applyBorder="1" applyAlignment="1">
      <alignment horizontal="left"/>
    </xf>
    <xf numFmtId="0" fontId="64" fillId="0" borderId="0" xfId="2" applyFont="1" applyBorder="1" applyAlignment="1">
      <alignment horizontal="center" shrinkToFit="1"/>
    </xf>
    <xf numFmtId="0" fontId="36" fillId="0" borderId="0" xfId="2" applyFont="1" applyBorder="1" applyAlignment="1">
      <alignment horizontal="center" shrinkToFit="1"/>
    </xf>
    <xf numFmtId="0" fontId="36" fillId="0" borderId="0" xfId="2" applyFont="1" applyBorder="1" applyAlignment="1">
      <alignment horizontal="left" shrinkToFit="1"/>
    </xf>
    <xf numFmtId="0" fontId="64" fillId="0" borderId="0" xfId="2" applyFont="1" applyFill="1" applyBorder="1" applyAlignment="1">
      <alignment horizontal="center" shrinkToFit="1"/>
    </xf>
    <xf numFmtId="0" fontId="71" fillId="0" borderId="0" xfId="2" applyFont="1" applyBorder="1" applyAlignment="1">
      <alignment horizontal="left" shrinkToFit="1"/>
    </xf>
    <xf numFmtId="0" fontId="71" fillId="0" borderId="0" xfId="2" applyFont="1" applyBorder="1" applyAlignment="1">
      <alignment horizontal="left" shrinkToFit="1"/>
    </xf>
    <xf numFmtId="0" fontId="73" fillId="0" borderId="0" xfId="2" applyFont="1" applyBorder="1" applyAlignment="1">
      <alignment horizontal="left" shrinkToFit="1"/>
    </xf>
    <xf numFmtId="0" fontId="74" fillId="0" borderId="0" xfId="2" applyFont="1" applyBorder="1" applyAlignment="1">
      <alignment horizontal="center" shrinkToFit="1"/>
    </xf>
    <xf numFmtId="0" fontId="75" fillId="0" borderId="0" xfId="2" applyFont="1" applyBorder="1" applyAlignment="1">
      <alignment horizontal="center" shrinkToFit="1"/>
    </xf>
    <xf numFmtId="0" fontId="28" fillId="0" borderId="0" xfId="2" applyFont="1" applyBorder="1" applyAlignment="1">
      <alignment horizontal="right" vertical="top"/>
    </xf>
    <xf numFmtId="0" fontId="64" fillId="0" borderId="113" xfId="2" applyFont="1" applyBorder="1" applyAlignment="1">
      <alignment horizontal="left" vertical="center" shrinkToFit="1"/>
    </xf>
    <xf numFmtId="0" fontId="64" fillId="0" borderId="64" xfId="2" applyFont="1" applyFill="1" applyBorder="1" applyAlignment="1">
      <alignment vertical="center" textRotation="180" shrinkToFit="1"/>
    </xf>
    <xf numFmtId="0" fontId="64" fillId="0" borderId="74" xfId="2" applyFont="1" applyBorder="1" applyAlignment="1">
      <alignment horizontal="left" vertical="center" shrinkToFit="1"/>
    </xf>
    <xf numFmtId="0" fontId="64" fillId="4" borderId="113" xfId="2" applyFont="1" applyFill="1" applyBorder="1" applyAlignment="1">
      <alignment horizontal="left" vertical="center" shrinkToFit="1"/>
    </xf>
    <xf numFmtId="0" fontId="64" fillId="4" borderId="64" xfId="2" applyFont="1" applyFill="1" applyBorder="1" applyAlignment="1">
      <alignment vertical="center" textRotation="180" shrinkToFit="1"/>
    </xf>
    <xf numFmtId="0" fontId="64" fillId="4" borderId="114" xfId="2" applyFont="1" applyFill="1" applyBorder="1" applyAlignment="1">
      <alignment horizontal="left" vertical="center" shrinkToFit="1"/>
    </xf>
    <xf numFmtId="0" fontId="64" fillId="0" borderId="99" xfId="2" applyFont="1" applyBorder="1" applyAlignment="1">
      <alignment horizontal="left" vertical="center" shrinkToFit="1"/>
    </xf>
    <xf numFmtId="0" fontId="64" fillId="0" borderId="114" xfId="2" applyFont="1" applyBorder="1" applyAlignment="1">
      <alignment horizontal="left" vertical="center" shrinkToFit="1"/>
    </xf>
    <xf numFmtId="0" fontId="64" fillId="4" borderId="64" xfId="2" applyFont="1" applyFill="1" applyBorder="1" applyAlignment="1">
      <alignment horizontal="left" vertical="center" shrinkToFit="1"/>
    </xf>
    <xf numFmtId="0" fontId="64" fillId="0" borderId="76" xfId="2" applyFont="1" applyBorder="1">
      <alignment vertical="center"/>
    </xf>
    <xf numFmtId="0" fontId="64" fillId="0" borderId="60" xfId="2" applyFont="1" applyBorder="1" applyAlignment="1">
      <alignment vertical="center" shrinkToFit="1"/>
    </xf>
    <xf numFmtId="0" fontId="64" fillId="0" borderId="77" xfId="2" applyFont="1" applyBorder="1">
      <alignment vertical="center"/>
    </xf>
    <xf numFmtId="0" fontId="67" fillId="0" borderId="60" xfId="2" applyFont="1" applyBorder="1" applyAlignment="1">
      <alignment horizontal="left" vertical="center" shrinkToFit="1"/>
    </xf>
    <xf numFmtId="0" fontId="65" fillId="0" borderId="99" xfId="2" applyFont="1" applyFill="1" applyBorder="1" applyAlignment="1">
      <alignment vertical="center" textRotation="180" shrinkToFit="1"/>
    </xf>
    <xf numFmtId="0" fontId="67" fillId="0" borderId="114" xfId="2" applyFont="1" applyBorder="1" applyAlignment="1">
      <alignment horizontal="left" vertical="center" shrinkToFit="1"/>
    </xf>
    <xf numFmtId="0" fontId="68" fillId="4" borderId="53" xfId="2" applyFont="1" applyFill="1" applyBorder="1" applyAlignment="1">
      <alignment horizontal="left" vertical="center" shrinkToFit="1"/>
    </xf>
    <xf numFmtId="0" fontId="68" fillId="4" borderId="43" xfId="2" applyFont="1" applyFill="1" applyBorder="1" applyAlignment="1">
      <alignment vertical="center" textRotation="180" shrinkToFit="1"/>
    </xf>
    <xf numFmtId="0" fontId="67" fillId="4" borderId="55" xfId="2" applyFont="1" applyFill="1" applyBorder="1" applyAlignment="1">
      <alignment horizontal="left" vertical="center" shrinkToFit="1"/>
    </xf>
    <xf numFmtId="0" fontId="64" fillId="0" borderId="53" xfId="2" applyFont="1" applyBorder="1">
      <alignment vertical="center"/>
    </xf>
    <xf numFmtId="0" fontId="1" fillId="0" borderId="56" xfId="2" applyFont="1" applyBorder="1">
      <alignment vertical="center"/>
    </xf>
    <xf numFmtId="0" fontId="68" fillId="4" borderId="41" xfId="2" applyFont="1" applyFill="1" applyBorder="1" applyAlignment="1">
      <alignment horizontal="left" vertical="center" shrinkToFit="1"/>
    </xf>
    <xf numFmtId="0" fontId="64" fillId="0" borderId="57" xfId="2" applyFont="1" applyBorder="1" applyAlignment="1">
      <alignment horizontal="left" vertical="center" shrinkToFit="1"/>
    </xf>
    <xf numFmtId="0" fontId="65" fillId="4" borderId="54" xfId="2" applyFont="1" applyFill="1" applyBorder="1" applyAlignment="1">
      <alignment horizontal="left" vertical="center" shrinkToFit="1"/>
    </xf>
    <xf numFmtId="0" fontId="65" fillId="4" borderId="55" xfId="2" applyFont="1" applyFill="1" applyBorder="1" applyAlignment="1">
      <alignment horizontal="left" vertical="center" shrinkToFit="1"/>
    </xf>
    <xf numFmtId="0" fontId="68" fillId="4" borderId="54" xfId="2" applyFont="1" applyFill="1" applyBorder="1" applyAlignment="1">
      <alignment horizontal="left" vertical="center" shrinkToFit="1"/>
    </xf>
    <xf numFmtId="0" fontId="68" fillId="4" borderId="57" xfId="2" applyFont="1" applyFill="1" applyBorder="1" applyAlignment="1">
      <alignment horizontal="left" vertical="center" shrinkToFit="1"/>
    </xf>
    <xf numFmtId="0" fontId="65" fillId="0" borderId="54" xfId="2" applyFont="1" applyBorder="1" applyAlignment="1">
      <alignment horizontal="left" vertical="center" shrinkToFit="1"/>
    </xf>
    <xf numFmtId="0" fontId="65" fillId="0" borderId="57" xfId="2" applyFont="1" applyBorder="1" applyAlignment="1">
      <alignment horizontal="left" vertical="center" shrinkToFit="1"/>
    </xf>
    <xf numFmtId="0" fontId="64" fillId="4" borderId="45" xfId="2" applyFont="1" applyFill="1" applyBorder="1" applyAlignment="1">
      <alignment horizontal="left" vertical="center" shrinkToFit="1"/>
    </xf>
    <xf numFmtId="0" fontId="64" fillId="4" borderId="115" xfId="2" applyFont="1" applyFill="1" applyBorder="1" applyAlignment="1">
      <alignment horizontal="left" vertical="center" shrinkToFit="1"/>
    </xf>
    <xf numFmtId="0" fontId="64" fillId="4" borderId="39" xfId="2" applyFont="1" applyFill="1" applyBorder="1" applyAlignment="1">
      <alignment horizontal="left" vertical="center" shrinkToFit="1"/>
    </xf>
    <xf numFmtId="0" fontId="64" fillId="4" borderId="116" xfId="2" applyFont="1" applyFill="1" applyBorder="1" applyAlignment="1">
      <alignment horizontal="left" vertical="center" shrinkToFit="1"/>
    </xf>
    <xf numFmtId="0" fontId="65" fillId="4" borderId="115" xfId="2" applyFont="1" applyFill="1" applyBorder="1" applyAlignment="1">
      <alignment horizontal="left" vertical="center" shrinkToFit="1"/>
    </xf>
    <xf numFmtId="0" fontId="65" fillId="4" borderId="39" xfId="2" applyFont="1" applyFill="1" applyBorder="1" applyAlignment="1">
      <alignment horizontal="left" vertical="center" shrinkToFit="1"/>
    </xf>
    <xf numFmtId="0" fontId="65" fillId="4" borderId="116" xfId="2" applyFont="1" applyFill="1" applyBorder="1" applyAlignment="1">
      <alignment horizontal="left" vertical="center" shrinkToFit="1"/>
    </xf>
    <xf numFmtId="0" fontId="64" fillId="7" borderId="73" xfId="2" applyFont="1" applyFill="1" applyBorder="1" applyAlignment="1">
      <alignment horizontal="center" vertical="center" shrinkToFit="1"/>
    </xf>
    <xf numFmtId="0" fontId="64" fillId="7" borderId="33" xfId="2" applyFont="1" applyFill="1" applyBorder="1" applyAlignment="1">
      <alignment horizontal="center" vertical="center" shrinkToFit="1"/>
    </xf>
    <xf numFmtId="0" fontId="64" fillId="7" borderId="117" xfId="2" applyFont="1" applyFill="1" applyBorder="1" applyAlignment="1">
      <alignment horizontal="center" vertical="center" shrinkToFit="1"/>
    </xf>
    <xf numFmtId="0" fontId="64" fillId="7" borderId="72" xfId="2" applyFont="1" applyFill="1" applyBorder="1" applyAlignment="1">
      <alignment horizontal="center" vertical="center" shrinkToFit="1"/>
    </xf>
    <xf numFmtId="0" fontId="76" fillId="7" borderId="32" xfId="2" applyFont="1" applyFill="1" applyBorder="1" applyAlignment="1">
      <alignment horizontal="center" vertical="center" shrinkToFit="1"/>
    </xf>
    <xf numFmtId="0" fontId="64" fillId="7" borderId="118" xfId="2" applyFont="1" applyFill="1" applyBorder="1" applyAlignment="1">
      <alignment horizontal="center" vertical="center" shrinkToFit="1"/>
    </xf>
    <xf numFmtId="0" fontId="28" fillId="4" borderId="119" xfId="2" applyFont="1" applyFill="1" applyBorder="1" applyAlignment="1">
      <alignment horizontal="center" vertical="center"/>
    </xf>
    <xf numFmtId="0" fontId="64" fillId="0" borderId="57" xfId="2" applyFont="1" applyFill="1" applyBorder="1" applyAlignment="1">
      <alignment vertical="center" textRotation="180" shrinkToFit="1"/>
    </xf>
    <xf numFmtId="0" fontId="64" fillId="4" borderId="57" xfId="2" applyFont="1" applyFill="1" applyBorder="1" applyAlignment="1">
      <alignment vertical="center" textRotation="180" shrinkToFit="1"/>
    </xf>
    <xf numFmtId="0" fontId="28" fillId="4" borderId="120" xfId="2" applyFont="1" applyFill="1" applyBorder="1" applyAlignment="1">
      <alignment horizontal="center" vertical="center"/>
    </xf>
    <xf numFmtId="0" fontId="28" fillId="4" borderId="39" xfId="2" applyFont="1" applyFill="1" applyBorder="1" applyAlignment="1">
      <alignment horizontal="center" vertical="center"/>
    </xf>
    <xf numFmtId="0" fontId="28" fillId="0" borderId="70" xfId="2" applyFont="1" applyBorder="1">
      <alignment vertical="center"/>
    </xf>
    <xf numFmtId="0" fontId="64" fillId="7" borderId="121" xfId="2" applyFont="1" applyFill="1" applyBorder="1" applyAlignment="1">
      <alignment horizontal="center" vertical="center" shrinkToFit="1"/>
    </xf>
    <xf numFmtId="0" fontId="64" fillId="7" borderId="122" xfId="2" applyFont="1" applyFill="1" applyBorder="1" applyAlignment="1">
      <alignment horizontal="center" vertical="center" shrinkToFit="1"/>
    </xf>
    <xf numFmtId="0" fontId="64" fillId="7" borderId="61" xfId="2" applyFont="1" applyFill="1" applyBorder="1" applyAlignment="1">
      <alignment horizontal="center" vertical="center" shrinkToFit="1"/>
    </xf>
    <xf numFmtId="0" fontId="64" fillId="7" borderId="123" xfId="2" applyFont="1" applyFill="1" applyBorder="1" applyAlignment="1">
      <alignment horizontal="center" vertical="center" shrinkToFit="1"/>
    </xf>
    <xf numFmtId="0" fontId="28" fillId="4" borderId="124" xfId="2" applyFont="1" applyFill="1" applyBorder="1" applyAlignment="1">
      <alignment horizontal="center" vertical="center"/>
    </xf>
    <xf numFmtId="0" fontId="28" fillId="0" borderId="0" xfId="2" applyFont="1" applyBorder="1" applyAlignment="1">
      <alignment horizontal="right"/>
    </xf>
    <xf numFmtId="0" fontId="71" fillId="0" borderId="125" xfId="2" applyFont="1" applyBorder="1">
      <alignment vertical="center"/>
    </xf>
    <xf numFmtId="0" fontId="28" fillId="0" borderId="0" xfId="2" applyFont="1" applyBorder="1">
      <alignment vertical="center"/>
    </xf>
    <xf numFmtId="0" fontId="67" fillId="0" borderId="54" xfId="2" applyFont="1" applyBorder="1" applyAlignment="1">
      <alignment horizontal="left" vertical="center" shrinkToFit="1"/>
    </xf>
    <xf numFmtId="0" fontId="71" fillId="0" borderId="56" xfId="2" applyFont="1" applyBorder="1">
      <alignment vertical="center"/>
    </xf>
    <xf numFmtId="0" fontId="77" fillId="4" borderId="40" xfId="2" applyFont="1" applyFill="1" applyBorder="1" applyAlignment="1">
      <alignment vertical="center" textRotation="180" shrinkToFit="1"/>
    </xf>
    <xf numFmtId="0" fontId="78" fillId="4" borderId="40" xfId="2" applyFont="1" applyFill="1" applyBorder="1" applyAlignment="1">
      <alignment horizontal="left" vertical="center" shrinkToFit="1"/>
    </xf>
    <xf numFmtId="0" fontId="78" fillId="0" borderId="40" xfId="2" applyFont="1" applyBorder="1" applyAlignment="1">
      <alignment horizontal="left" vertical="center" shrinkToFit="1"/>
    </xf>
    <xf numFmtId="0" fontId="78" fillId="0" borderId="40" xfId="2" applyFont="1" applyFill="1" applyBorder="1" applyAlignment="1">
      <alignment vertical="center" textRotation="180" shrinkToFit="1"/>
    </xf>
    <xf numFmtId="0" fontId="64" fillId="4" borderId="126" xfId="2" applyFont="1" applyFill="1" applyBorder="1" applyAlignment="1">
      <alignment horizontal="left" vertical="center" shrinkToFit="1"/>
    </xf>
    <xf numFmtId="0" fontId="28" fillId="0" borderId="56" xfId="2" applyFont="1" applyBorder="1">
      <alignment vertical="center"/>
    </xf>
    <xf numFmtId="0" fontId="64" fillId="7" borderId="34" xfId="2" applyFont="1" applyFill="1" applyBorder="1" applyAlignment="1">
      <alignment horizontal="center" vertical="center" shrinkToFit="1"/>
    </xf>
    <xf numFmtId="0" fontId="69" fillId="4" borderId="113" xfId="2" applyFont="1" applyFill="1" applyBorder="1" applyAlignment="1">
      <alignment horizontal="center" vertical="center"/>
    </xf>
    <xf numFmtId="0" fontId="28" fillId="4" borderId="64" xfId="2" applyFont="1" applyFill="1" applyBorder="1" applyAlignment="1">
      <alignment horizontal="left"/>
    </xf>
    <xf numFmtId="0" fontId="28" fillId="0" borderId="78" xfId="2" applyFont="1" applyBorder="1" applyAlignment="1">
      <alignment horizontal="right"/>
    </xf>
    <xf numFmtId="0" fontId="64" fillId="0" borderId="0" xfId="2" applyFont="1" applyFill="1" applyBorder="1" applyAlignment="1">
      <alignment horizontal="center" vertical="center" wrapText="1" shrinkToFit="1"/>
    </xf>
    <xf numFmtId="0" fontId="64" fillId="0" borderId="60" xfId="2" applyFont="1" applyFill="1" applyBorder="1" applyAlignment="1">
      <alignment vertical="center" textRotation="180" shrinkToFit="1"/>
    </xf>
    <xf numFmtId="0" fontId="64" fillId="0" borderId="41" xfId="2" applyFont="1" applyBorder="1" applyAlignment="1">
      <alignment horizontal="left" vertical="center" shrinkToFit="1"/>
    </xf>
    <xf numFmtId="0" fontId="69" fillId="4" borderId="54" xfId="2" applyFont="1" applyFill="1" applyBorder="1" applyAlignment="1">
      <alignment horizontal="center" vertical="center"/>
    </xf>
    <xf numFmtId="0" fontId="28" fillId="0" borderId="75" xfId="2" applyFont="1" applyBorder="1">
      <alignment vertical="center"/>
    </xf>
    <xf numFmtId="0" fontId="77" fillId="4" borderId="40" xfId="2" applyFont="1" applyFill="1" applyBorder="1" applyAlignment="1">
      <alignment horizontal="left" vertical="center" shrinkToFit="1"/>
    </xf>
    <xf numFmtId="0" fontId="64" fillId="0" borderId="127" xfId="2" applyFont="1" applyBorder="1" applyAlignment="1">
      <alignment vertical="center" shrinkToFit="1"/>
    </xf>
    <xf numFmtId="0" fontId="28" fillId="0" borderId="75" xfId="2" applyFont="1" applyBorder="1" applyAlignment="1">
      <alignment horizontal="right"/>
    </xf>
    <xf numFmtId="0" fontId="79" fillId="0" borderId="40" xfId="2" applyFont="1" applyBorder="1" applyAlignment="1">
      <alignment horizontal="left" vertical="center" shrinkToFit="1"/>
    </xf>
    <xf numFmtId="0" fontId="67" fillId="4" borderId="128" xfId="2" applyFont="1" applyFill="1" applyBorder="1" applyAlignment="1">
      <alignment horizontal="left" vertical="center" shrinkToFit="1"/>
    </xf>
    <xf numFmtId="0" fontId="67" fillId="0" borderId="0" xfId="2" applyFont="1" applyBorder="1">
      <alignment vertical="center"/>
    </xf>
    <xf numFmtId="0" fontId="64" fillId="0" borderId="0" xfId="2" applyFont="1" applyBorder="1" applyAlignment="1">
      <alignment horizontal="left" vertical="center"/>
    </xf>
    <xf numFmtId="0" fontId="68" fillId="4" borderId="128" xfId="2" applyFont="1" applyFill="1" applyBorder="1" applyAlignment="1">
      <alignment horizontal="left" vertical="center" shrinkToFit="1"/>
    </xf>
    <xf numFmtId="0" fontId="64" fillId="4" borderId="53" xfId="2" applyFont="1" applyFill="1" applyBorder="1" applyAlignment="1">
      <alignment horizontal="left" vertical="center" shrinkToFit="1"/>
    </xf>
    <xf numFmtId="0" fontId="69" fillId="4" borderId="115" xfId="2" applyFont="1" applyFill="1" applyBorder="1" applyAlignment="1">
      <alignment horizontal="center" vertical="center"/>
    </xf>
    <xf numFmtId="0" fontId="64" fillId="7" borderId="129" xfId="2" applyFont="1" applyFill="1" applyBorder="1" applyAlignment="1">
      <alignment horizontal="center" vertical="center" shrinkToFit="1"/>
    </xf>
    <xf numFmtId="0" fontId="64" fillId="7" borderId="130" xfId="2" applyFont="1" applyFill="1" applyBorder="1" applyAlignment="1">
      <alignment horizontal="center" vertical="center" shrinkToFit="1"/>
    </xf>
    <xf numFmtId="0" fontId="64" fillId="7" borderId="48" xfId="2" applyFont="1" applyFill="1" applyBorder="1" applyAlignment="1">
      <alignment horizontal="center" vertical="center" shrinkToFit="1"/>
    </xf>
    <xf numFmtId="0" fontId="64" fillId="7" borderId="131" xfId="2" applyFont="1" applyFill="1" applyBorder="1" applyAlignment="1">
      <alignment horizontal="center" vertical="center" shrinkToFit="1"/>
    </xf>
    <xf numFmtId="0" fontId="67" fillId="4" borderId="113" xfId="2" applyFont="1" applyFill="1" applyBorder="1" applyAlignment="1">
      <alignment horizontal="left" vertical="center" shrinkToFit="1"/>
    </xf>
    <xf numFmtId="0" fontId="67" fillId="4" borderId="64" xfId="2" applyFont="1" applyFill="1" applyBorder="1" applyAlignment="1">
      <alignment horizontal="left" vertical="center" shrinkToFit="1"/>
    </xf>
    <xf numFmtId="0" fontId="67" fillId="4" borderId="74" xfId="2" applyFont="1" applyFill="1" applyBorder="1" applyAlignment="1">
      <alignment horizontal="left" vertical="center" shrinkToFit="1"/>
    </xf>
    <xf numFmtId="0" fontId="64" fillId="0" borderId="45" xfId="2" applyFont="1" applyFill="1" applyBorder="1" applyAlignment="1">
      <alignment horizontal="center" vertical="center" wrapText="1" shrinkToFit="1"/>
    </xf>
    <xf numFmtId="0" fontId="28" fillId="7" borderId="132" xfId="2" applyFont="1" applyFill="1" applyBorder="1" applyAlignment="1">
      <alignment horizontal="center" vertical="center" wrapText="1" shrinkToFit="1"/>
    </xf>
    <xf numFmtId="0" fontId="64" fillId="7" borderId="133" xfId="2" applyFont="1" applyFill="1" applyBorder="1" applyAlignment="1">
      <alignment horizontal="center" vertical="center" shrinkToFit="1"/>
    </xf>
    <xf numFmtId="0" fontId="28" fillId="7" borderId="133" xfId="2" applyFont="1" applyFill="1" applyBorder="1" applyAlignment="1">
      <alignment horizontal="center" vertical="center" wrapText="1" shrinkToFit="1"/>
    </xf>
    <xf numFmtId="0" fontId="28" fillId="7" borderId="33" xfId="2" applyFont="1" applyFill="1" applyBorder="1" applyAlignment="1">
      <alignment horizontal="center" vertical="center" wrapText="1" shrinkToFit="1"/>
    </xf>
    <xf numFmtId="0" fontId="1" fillId="0" borderId="0" xfId="2" applyFont="1" applyBorder="1" applyAlignment="1">
      <alignment horizontal="left"/>
    </xf>
    <xf numFmtId="0" fontId="28" fillId="4" borderId="113" xfId="2" applyFont="1" applyFill="1" applyBorder="1" applyAlignment="1">
      <alignment horizontal="center" vertical="center"/>
    </xf>
    <xf numFmtId="0" fontId="28" fillId="0" borderId="99" xfId="2" applyFont="1" applyBorder="1" applyAlignment="1">
      <alignment horizontal="right"/>
    </xf>
    <xf numFmtId="0" fontId="64" fillId="0" borderId="64" xfId="2" applyFont="1" applyBorder="1" applyAlignment="1">
      <alignment horizontal="left" vertical="center" shrinkToFit="1"/>
    </xf>
    <xf numFmtId="0" fontId="67" fillId="0" borderId="64" xfId="2" applyFont="1" applyFill="1" applyBorder="1" applyAlignment="1">
      <alignment horizontal="left" vertical="center" shrinkToFit="1"/>
    </xf>
    <xf numFmtId="0" fontId="67" fillId="0" borderId="64" xfId="2" applyFont="1" applyBorder="1" applyAlignment="1">
      <alignment horizontal="left" vertical="center" shrinkToFit="1"/>
    </xf>
    <xf numFmtId="0" fontId="28" fillId="4" borderId="54" xfId="2" applyFont="1" applyFill="1" applyBorder="1" applyAlignment="1">
      <alignment horizontal="center" vertical="center"/>
    </xf>
    <xf numFmtId="0" fontId="67" fillId="0" borderId="57" xfId="2" applyFont="1" applyBorder="1" applyAlignment="1">
      <alignment horizontal="left" vertical="center" shrinkToFit="1"/>
    </xf>
    <xf numFmtId="0" fontId="68" fillId="0" borderId="55" xfId="2" applyFont="1" applyBorder="1" applyAlignment="1">
      <alignment horizontal="left" vertical="center" shrinkToFit="1"/>
    </xf>
    <xf numFmtId="0" fontId="68" fillId="0" borderId="43" xfId="2" applyFont="1" applyFill="1" applyBorder="1" applyAlignment="1">
      <alignment vertical="center" textRotation="180" shrinkToFit="1"/>
    </xf>
    <xf numFmtId="0" fontId="68" fillId="0" borderId="41" xfId="2" applyFont="1" applyBorder="1" applyAlignment="1">
      <alignment horizontal="left" vertical="center" shrinkToFit="1"/>
    </xf>
    <xf numFmtId="0" fontId="64" fillId="0" borderId="43" xfId="2" applyFont="1" applyBorder="1" applyAlignment="1">
      <alignment horizontal="left" vertical="center" shrinkToFit="1"/>
    </xf>
    <xf numFmtId="0" fontId="28" fillId="4" borderId="115" xfId="2" applyFont="1" applyFill="1" applyBorder="1" applyAlignment="1">
      <alignment horizontal="center" vertical="center"/>
    </xf>
    <xf numFmtId="0" fontId="65" fillId="7" borderId="51" xfId="2" applyFont="1" applyFill="1" applyBorder="1" applyAlignment="1">
      <alignment horizontal="center" vertical="center" shrinkToFit="1"/>
    </xf>
    <xf numFmtId="0" fontId="64" fillId="7" borderId="134" xfId="2" applyFont="1" applyFill="1" applyBorder="1" applyAlignment="1">
      <alignment horizontal="center" vertical="center" shrinkToFit="1"/>
    </xf>
    <xf numFmtId="0" fontId="78" fillId="4" borderId="40" xfId="2" applyFont="1" applyFill="1" applyBorder="1" applyAlignment="1">
      <alignment vertical="center" textRotation="180" shrinkToFit="1"/>
    </xf>
    <xf numFmtId="0" fontId="80" fillId="4" borderId="40" xfId="2" applyFont="1" applyFill="1" applyBorder="1" applyAlignment="1">
      <alignment horizontal="left" vertical="center" shrinkToFit="1"/>
    </xf>
    <xf numFmtId="0" fontId="28" fillId="4" borderId="135" xfId="2" applyFont="1" applyFill="1" applyBorder="1" applyAlignment="1">
      <alignment horizontal="center" vertical="center"/>
    </xf>
    <xf numFmtId="0" fontId="28" fillId="0" borderId="98" xfId="2" applyFont="1" applyBorder="1" applyAlignment="1">
      <alignment horizontal="left" vertical="center"/>
    </xf>
    <xf numFmtId="0" fontId="28" fillId="0" borderId="136" xfId="2" applyFont="1" applyBorder="1" applyAlignment="1">
      <alignment horizontal="right"/>
    </xf>
    <xf numFmtId="0" fontId="68" fillId="4" borderId="0" xfId="2" applyFont="1" applyFill="1">
      <alignment vertical="center"/>
    </xf>
    <xf numFmtId="0" fontId="28" fillId="0" borderId="40" xfId="2" applyFont="1" applyBorder="1" applyAlignment="1">
      <alignment horizontal="left" vertical="center"/>
    </xf>
    <xf numFmtId="0" fontId="28" fillId="0" borderId="40" xfId="2" applyFont="1" applyBorder="1" applyAlignment="1">
      <alignment horizontal="center"/>
    </xf>
    <xf numFmtId="0" fontId="28" fillId="0" borderId="40" xfId="2" applyFont="1" applyBorder="1" applyAlignment="1">
      <alignment horizontal="center" vertical="center"/>
    </xf>
    <xf numFmtId="0" fontId="28" fillId="0" borderId="40" xfId="2" applyFont="1" applyBorder="1" applyAlignment="1">
      <alignment horizontal="center" vertical="center" shrinkToFit="1"/>
    </xf>
    <xf numFmtId="0" fontId="28" fillId="4" borderId="137" xfId="2" applyFont="1" applyFill="1" applyBorder="1" applyAlignment="1">
      <alignment horizontal="center" vertical="center"/>
    </xf>
    <xf numFmtId="0" fontId="28" fillId="0" borderId="34" xfId="2" applyFont="1" applyBorder="1" applyAlignment="1">
      <alignment horizontal="center" vertical="center"/>
    </xf>
    <xf numFmtId="0" fontId="65" fillId="4" borderId="43" xfId="2" applyFont="1" applyFill="1" applyBorder="1" applyAlignment="1">
      <alignment horizontal="left" vertical="center" shrinkToFit="1"/>
    </xf>
    <xf numFmtId="0" fontId="64" fillId="4" borderId="38" xfId="2" applyFont="1" applyFill="1" applyBorder="1" applyAlignment="1">
      <alignment horizontal="left" vertical="center" shrinkToFit="1"/>
    </xf>
    <xf numFmtId="0" fontId="68" fillId="4" borderId="39" xfId="2" applyFont="1" applyFill="1" applyBorder="1" applyAlignment="1">
      <alignment horizontal="left" vertical="center" shrinkToFit="1"/>
    </xf>
    <xf numFmtId="0" fontId="67" fillId="4" borderId="41" xfId="2" applyFont="1" applyFill="1" applyBorder="1" applyAlignment="1">
      <alignment horizontal="left" vertical="center" shrinkToFit="1"/>
    </xf>
    <xf numFmtId="0" fontId="64" fillId="4" borderId="40" xfId="2" applyFont="1" applyFill="1" applyBorder="1" applyAlignment="1">
      <alignment horizontal="left" shrinkToFit="1"/>
    </xf>
    <xf numFmtId="0" fontId="28" fillId="7" borderId="122" xfId="2" applyFont="1" applyFill="1" applyBorder="1" applyAlignment="1">
      <alignment horizontal="center" vertical="center" wrapText="1" shrinkToFit="1"/>
    </xf>
    <xf numFmtId="0" fontId="65" fillId="7" borderId="12" xfId="2" applyFont="1" applyFill="1" applyBorder="1" applyAlignment="1">
      <alignment horizontal="center" vertical="center" shrinkToFit="1"/>
    </xf>
    <xf numFmtId="0" fontId="28" fillId="0" borderId="138" xfId="2" applyFont="1" applyFill="1" applyBorder="1" applyAlignment="1">
      <alignment horizontal="center" vertical="center" shrinkToFit="1"/>
    </xf>
    <xf numFmtId="0" fontId="37" fillId="0" borderId="0" xfId="2" applyFont="1">
      <alignment vertical="center"/>
    </xf>
    <xf numFmtId="0" fontId="37" fillId="0" borderId="0" xfId="2" applyFont="1" applyBorder="1">
      <alignment vertical="center"/>
    </xf>
    <xf numFmtId="0" fontId="37" fillId="0" borderId="0" xfId="2" applyFont="1" applyBorder="1" applyAlignment="1">
      <alignment horizontal="center" vertical="center"/>
    </xf>
    <xf numFmtId="0" fontId="82" fillId="0" borderId="0" xfId="2" applyFont="1" applyAlignment="1">
      <alignment horizontal="center" vertical="center"/>
    </xf>
    <xf numFmtId="0" fontId="82" fillId="0" borderId="0" xfId="2" applyFont="1">
      <alignment vertical="center"/>
    </xf>
    <xf numFmtId="0" fontId="37" fillId="0" borderId="0" xfId="2" applyFont="1" applyAlignment="1">
      <alignment vertical="center" shrinkToFit="1"/>
    </xf>
    <xf numFmtId="0" fontId="37" fillId="0" borderId="0" xfId="2" applyFont="1" applyAlignment="1">
      <alignment horizontal="center" vertical="center"/>
    </xf>
    <xf numFmtId="0" fontId="37" fillId="0" borderId="0" xfId="2" applyFont="1" applyBorder="1" applyAlignment="1">
      <alignment horizontal="right" vertical="top"/>
    </xf>
    <xf numFmtId="0" fontId="69" fillId="0" borderId="10" xfId="2" applyFont="1" applyBorder="1" applyAlignment="1">
      <alignment horizontal="right" vertical="top"/>
    </xf>
    <xf numFmtId="0" fontId="69" fillId="0" borderId="9" xfId="2" applyFont="1" applyBorder="1" applyAlignment="1">
      <alignment horizontal="right" vertical="top"/>
    </xf>
    <xf numFmtId="0" fontId="69" fillId="0" borderId="11" xfId="2" applyFont="1" applyBorder="1" applyAlignment="1">
      <alignment horizontal="right" vertical="top"/>
    </xf>
    <xf numFmtId="9" fontId="37" fillId="0" borderId="0" xfId="2" applyNumberFormat="1" applyFont="1" applyBorder="1">
      <alignment vertical="center"/>
    </xf>
    <xf numFmtId="0" fontId="37" fillId="0" borderId="0" xfId="2" applyFont="1" applyBorder="1" applyAlignment="1">
      <alignment horizontal="right"/>
    </xf>
    <xf numFmtId="0" fontId="69" fillId="0" borderId="41" xfId="2" applyFont="1" applyBorder="1" applyAlignment="1">
      <alignment horizontal="right"/>
    </xf>
    <xf numFmtId="0" fontId="65" fillId="0" borderId="55" xfId="2" applyFont="1" applyFill="1" applyBorder="1" applyAlignment="1">
      <alignment vertical="center" textRotation="180" shrinkToFit="1"/>
    </xf>
    <xf numFmtId="0" fontId="65" fillId="0" borderId="60" xfId="2" applyFont="1" applyBorder="1" applyAlignment="1">
      <alignment horizontal="left" vertical="center" shrinkToFit="1"/>
    </xf>
    <xf numFmtId="0" fontId="65" fillId="0" borderId="41" xfId="2" applyFont="1" applyBorder="1" applyAlignment="1">
      <alignment horizontal="left" vertical="center" shrinkToFit="1"/>
    </xf>
    <xf numFmtId="0" fontId="64" fillId="0" borderId="64" xfId="2" applyFont="1" applyFill="1" applyBorder="1" applyAlignment="1">
      <alignment horizontal="left" vertical="center" shrinkToFit="1"/>
    </xf>
    <xf numFmtId="0" fontId="67" fillId="4" borderId="78" xfId="2" applyFont="1" applyFill="1" applyBorder="1" applyAlignment="1">
      <alignment horizontal="left" vertical="center" shrinkToFit="1"/>
    </xf>
    <xf numFmtId="0" fontId="37" fillId="0" borderId="77" xfId="2" applyFont="1" applyBorder="1" applyAlignment="1">
      <alignment horizontal="right"/>
    </xf>
    <xf numFmtId="0" fontId="83" fillId="0" borderId="114" xfId="2" applyFont="1" applyFill="1" applyBorder="1" applyAlignment="1">
      <alignment horizontal="center" vertical="center" shrinkToFit="1"/>
    </xf>
    <xf numFmtId="0" fontId="69" fillId="0" borderId="41" xfId="2" applyFont="1" applyBorder="1">
      <alignment vertical="center"/>
    </xf>
    <xf numFmtId="0" fontId="65" fillId="4" borderId="0" xfId="2" applyFont="1" applyFill="1" applyBorder="1" applyAlignment="1">
      <alignment horizontal="left" vertical="center" shrinkToFit="1"/>
    </xf>
    <xf numFmtId="0" fontId="65" fillId="4" borderId="53" xfId="2" applyFont="1" applyFill="1" applyBorder="1" applyAlignment="1">
      <alignment vertical="center" textRotation="180" shrinkToFit="1"/>
    </xf>
    <xf numFmtId="0" fontId="65" fillId="4" borderId="43" xfId="2" applyFont="1" applyFill="1" applyBorder="1" applyAlignment="1">
      <alignment vertical="center" textRotation="180" shrinkToFit="1"/>
    </xf>
    <xf numFmtId="0" fontId="65" fillId="4" borderId="41" xfId="2" applyFont="1" applyFill="1" applyBorder="1" applyAlignment="1">
      <alignment horizontal="left" vertical="center" shrinkToFit="1"/>
    </xf>
    <xf numFmtId="0" fontId="65" fillId="0" borderId="127" xfId="2" applyFont="1" applyBorder="1" applyAlignment="1">
      <alignment horizontal="left" vertical="center" shrinkToFit="1"/>
    </xf>
    <xf numFmtId="0" fontId="65" fillId="0" borderId="41" xfId="2" applyFont="1" applyFill="1" applyBorder="1" applyAlignment="1">
      <alignment vertical="center" textRotation="180" shrinkToFit="1"/>
    </xf>
    <xf numFmtId="0" fontId="37" fillId="0" borderId="56" xfId="2" applyFont="1" applyBorder="1">
      <alignment vertical="center"/>
    </xf>
    <xf numFmtId="0" fontId="66" fillId="0" borderId="139" xfId="2" applyFont="1" applyFill="1" applyBorder="1" applyAlignment="1">
      <alignment horizontal="center" vertical="center" shrinkToFit="1"/>
    </xf>
    <xf numFmtId="0" fontId="69" fillId="0" borderId="61" xfId="2" applyFont="1" applyBorder="1" applyAlignment="1">
      <alignment horizontal="center" vertical="center" textRotation="180" shrinkToFit="1"/>
    </xf>
    <xf numFmtId="0" fontId="83" fillId="0" borderId="57" xfId="2" applyFont="1" applyBorder="1" applyAlignment="1">
      <alignment horizontal="center" vertical="center" textRotation="255" shrinkToFit="1"/>
    </xf>
    <xf numFmtId="0" fontId="64" fillId="4" borderId="53" xfId="2" applyFont="1" applyFill="1" applyBorder="1" applyAlignment="1">
      <alignment vertical="center" textRotation="180" shrinkToFit="1"/>
    </xf>
    <xf numFmtId="0" fontId="83" fillId="0" borderId="57" xfId="2" applyFont="1" applyBorder="1" applyAlignment="1">
      <alignment horizontal="center"/>
    </xf>
    <xf numFmtId="179" fontId="37" fillId="0" borderId="0" xfId="2" applyNumberFormat="1" applyFont="1" applyBorder="1" applyAlignment="1">
      <alignment horizontal="center" vertical="center"/>
    </xf>
    <xf numFmtId="178" fontId="37" fillId="0" borderId="0" xfId="2" applyNumberFormat="1" applyFont="1" applyBorder="1" applyAlignment="1">
      <alignment horizontal="center" vertical="center"/>
    </xf>
    <xf numFmtId="0" fontId="37" fillId="0" borderId="0" xfId="2" applyFont="1" applyFill="1" applyBorder="1" applyAlignment="1">
      <alignment horizontal="left" vertical="center" wrapText="1"/>
    </xf>
    <xf numFmtId="0" fontId="65" fillId="4" borderId="55" xfId="2" applyFont="1" applyFill="1" applyBorder="1" applyAlignment="1">
      <alignment vertical="center" textRotation="180" shrinkToFit="1"/>
    </xf>
    <xf numFmtId="0" fontId="37" fillId="0" borderId="0" xfId="2" applyFont="1" applyFill="1" applyBorder="1" applyAlignment="1">
      <alignment horizontal="center" vertical="center"/>
    </xf>
    <xf numFmtId="0" fontId="84" fillId="0" borderId="0" xfId="2" applyFont="1">
      <alignment vertical="center"/>
    </xf>
    <xf numFmtId="0" fontId="69" fillId="0" borderId="70" xfId="2" applyFont="1" applyBorder="1">
      <alignment vertical="center"/>
    </xf>
    <xf numFmtId="0" fontId="65" fillId="7" borderId="133" xfId="2" applyFont="1" applyFill="1" applyBorder="1" applyAlignment="1">
      <alignment horizontal="center" vertical="center" shrinkToFit="1"/>
    </xf>
    <xf numFmtId="0" fontId="65" fillId="7" borderId="39" xfId="2" applyFont="1" applyFill="1" applyBorder="1" applyAlignment="1">
      <alignment horizontal="center" vertical="center" shrinkToFit="1"/>
    </xf>
    <xf numFmtId="0" fontId="65" fillId="7" borderId="140" xfId="2" applyFont="1" applyFill="1" applyBorder="1" applyAlignment="1">
      <alignment horizontal="center" vertical="center" shrinkToFit="1"/>
    </xf>
    <xf numFmtId="0" fontId="65" fillId="7" borderId="141" xfId="2" applyFont="1" applyFill="1" applyBorder="1" applyAlignment="1">
      <alignment horizontal="center" vertical="center" shrinkToFit="1"/>
    </xf>
    <xf numFmtId="0" fontId="65" fillId="7" borderId="73" xfId="2" applyFont="1" applyFill="1" applyBorder="1" applyAlignment="1">
      <alignment horizontal="center" vertical="center" shrinkToFit="1"/>
    </xf>
    <xf numFmtId="0" fontId="65" fillId="7" borderId="33" xfId="2" applyFont="1" applyFill="1" applyBorder="1" applyAlignment="1">
      <alignment horizontal="center" vertical="center" shrinkToFit="1"/>
    </xf>
    <xf numFmtId="0" fontId="65" fillId="7" borderId="72" xfId="2" applyFont="1" applyFill="1" applyBorder="1" applyAlignment="1">
      <alignment horizontal="center" vertical="center" shrinkToFit="1"/>
    </xf>
    <xf numFmtId="0" fontId="69" fillId="0" borderId="141" xfId="2" applyFont="1" applyBorder="1" applyAlignment="1">
      <alignment horizontal="center" vertical="center" textRotation="180" shrinkToFit="1"/>
    </xf>
    <xf numFmtId="0" fontId="83" fillId="0" borderId="116" xfId="2" applyFont="1" applyBorder="1" applyAlignment="1">
      <alignment horizontal="center"/>
    </xf>
    <xf numFmtId="0" fontId="37" fillId="0" borderId="55" xfId="2" applyFont="1" applyBorder="1" applyAlignment="1">
      <alignment horizontal="right"/>
    </xf>
    <xf numFmtId="0" fontId="83" fillId="0" borderId="102" xfId="2" applyFont="1" applyFill="1" applyBorder="1" applyAlignment="1">
      <alignment horizontal="center" vertical="center" shrinkToFit="1"/>
    </xf>
    <xf numFmtId="0" fontId="37" fillId="0" borderId="45" xfId="2" applyFont="1" applyBorder="1">
      <alignment vertical="center"/>
    </xf>
    <xf numFmtId="0" fontId="69" fillId="0" borderId="32" xfId="2" applyFont="1" applyBorder="1" applyAlignment="1">
      <alignment horizontal="center" vertical="center" textRotation="180" shrinkToFit="1"/>
    </xf>
    <xf numFmtId="0" fontId="83" fillId="0" borderId="102" xfId="2" applyFont="1" applyBorder="1" applyAlignment="1">
      <alignment horizontal="center" vertical="center" textRotation="255" shrinkToFit="1"/>
    </xf>
    <xf numFmtId="0" fontId="83" fillId="0" borderId="102" xfId="2" applyFont="1" applyBorder="1" applyAlignment="1">
      <alignment horizontal="center"/>
    </xf>
    <xf numFmtId="0" fontId="65" fillId="4" borderId="38" xfId="2" applyFont="1" applyFill="1" applyBorder="1" applyAlignment="1">
      <alignment vertical="center" textRotation="180" shrinkToFit="1"/>
    </xf>
    <xf numFmtId="0" fontId="69" fillId="0" borderId="35" xfId="2" applyFont="1" applyBorder="1">
      <alignment vertical="center"/>
    </xf>
    <xf numFmtId="0" fontId="83" fillId="0" borderId="101" xfId="2" applyFont="1" applyBorder="1" applyAlignment="1">
      <alignment horizontal="center"/>
    </xf>
    <xf numFmtId="0" fontId="76" fillId="0" borderId="0" xfId="2" applyFont="1">
      <alignment vertical="center"/>
    </xf>
    <xf numFmtId="0" fontId="76" fillId="0" borderId="0" xfId="2" applyFont="1" applyBorder="1">
      <alignment vertical="center"/>
    </xf>
    <xf numFmtId="0" fontId="76" fillId="0" borderId="0" xfId="2" applyFont="1" applyBorder="1" applyAlignment="1">
      <alignment horizontal="center" vertical="center"/>
    </xf>
    <xf numFmtId="0" fontId="76" fillId="0" borderId="0" xfId="2" applyFont="1" applyBorder="1" applyAlignment="1">
      <alignment horizontal="right"/>
    </xf>
    <xf numFmtId="0" fontId="69" fillId="4" borderId="76" xfId="2" applyFont="1" applyFill="1" applyBorder="1" applyAlignment="1">
      <alignment horizontal="center" vertical="center"/>
    </xf>
    <xf numFmtId="0" fontId="28" fillId="4" borderId="64" xfId="2" applyFont="1" applyFill="1" applyBorder="1" applyAlignment="1">
      <alignment horizontal="left" vertical="center"/>
    </xf>
    <xf numFmtId="0" fontId="69" fillId="0" borderId="99" xfId="2" applyFont="1" applyBorder="1" applyAlignment="1">
      <alignment horizontal="right"/>
    </xf>
    <xf numFmtId="0" fontId="65" fillId="0" borderId="74" xfId="2" applyFont="1" applyBorder="1" applyAlignment="1">
      <alignment horizontal="left" vertical="center" shrinkToFit="1"/>
    </xf>
    <xf numFmtId="0" fontId="65" fillId="0" borderId="60" xfId="2" applyFont="1" applyFill="1" applyBorder="1" applyAlignment="1">
      <alignment vertical="center" textRotation="180" shrinkToFit="1"/>
    </xf>
    <xf numFmtId="0" fontId="65" fillId="0" borderId="99" xfId="2" applyFont="1" applyBorder="1" applyAlignment="1">
      <alignment horizontal="left" vertical="center" shrinkToFit="1"/>
    </xf>
    <xf numFmtId="0" fontId="65" fillId="4" borderId="57" xfId="2" applyFont="1" applyFill="1" applyBorder="1" applyAlignment="1">
      <alignment horizontal="left" vertical="center" shrinkToFit="1"/>
    </xf>
    <xf numFmtId="0" fontId="76" fillId="0" borderId="59" xfId="2" applyFont="1" applyBorder="1">
      <alignment vertical="center"/>
    </xf>
    <xf numFmtId="0" fontId="83" fillId="0" borderId="106" xfId="2" applyFont="1" applyBorder="1" applyAlignment="1">
      <alignment horizontal="center" vertical="center" shrinkToFit="1"/>
    </xf>
    <xf numFmtId="0" fontId="69" fillId="4" borderId="53" xfId="2" applyFont="1" applyFill="1" applyBorder="1" applyAlignment="1">
      <alignment horizontal="center" vertical="center"/>
    </xf>
    <xf numFmtId="0" fontId="76" fillId="0" borderId="45" xfId="2" applyFont="1" applyBorder="1">
      <alignment vertical="center"/>
    </xf>
    <xf numFmtId="0" fontId="65" fillId="0" borderId="0" xfId="2" applyFont="1">
      <alignment vertical="center"/>
    </xf>
    <xf numFmtId="0" fontId="65" fillId="0" borderId="43" xfId="2" applyFont="1" applyBorder="1">
      <alignment vertical="center"/>
    </xf>
    <xf numFmtId="0" fontId="83" fillId="0" borderId="102" xfId="2" applyFont="1" applyFill="1" applyBorder="1" applyAlignment="1">
      <alignment horizontal="center" vertical="center" textRotation="255" shrinkToFit="1"/>
    </xf>
    <xf numFmtId="0" fontId="83" fillId="0" borderId="102" xfId="2" applyFont="1" applyFill="1" applyBorder="1" applyAlignment="1">
      <alignment horizontal="center"/>
    </xf>
    <xf numFmtId="0" fontId="65" fillId="4" borderId="142" xfId="2" applyFont="1" applyFill="1" applyBorder="1" applyAlignment="1">
      <alignment horizontal="left" vertical="center" shrinkToFit="1"/>
    </xf>
    <xf numFmtId="0" fontId="69" fillId="4" borderId="52" xfId="2" applyFont="1" applyFill="1" applyBorder="1" applyAlignment="1">
      <alignment horizontal="center" vertical="center"/>
    </xf>
    <xf numFmtId="0" fontId="65" fillId="7" borderId="34" xfId="2" applyFont="1" applyFill="1" applyBorder="1" applyAlignment="1">
      <alignment horizontal="center" vertical="center" shrinkToFit="1"/>
    </xf>
    <xf numFmtId="0" fontId="83" fillId="0" borderId="101" xfId="2" applyFont="1" applyFill="1" applyBorder="1" applyAlignment="1">
      <alignment horizontal="center"/>
    </xf>
    <xf numFmtId="0" fontId="69" fillId="4" borderId="97" xfId="2" applyFont="1" applyFill="1" applyBorder="1" applyAlignment="1">
      <alignment horizontal="center"/>
    </xf>
    <xf numFmtId="0" fontId="64" fillId="4" borderId="103" xfId="2" applyFont="1" applyFill="1" applyBorder="1" applyAlignment="1">
      <alignment horizontal="left" vertical="center" shrinkToFit="1"/>
    </xf>
    <xf numFmtId="0" fontId="85" fillId="4" borderId="40" xfId="2" applyFont="1" applyFill="1" applyBorder="1" applyAlignment="1">
      <alignment horizontal="left" vertical="center" shrinkToFit="1"/>
    </xf>
    <xf numFmtId="0" fontId="65" fillId="7" borderId="48" xfId="2" applyFont="1" applyFill="1" applyBorder="1" applyAlignment="1">
      <alignment horizontal="center" vertical="center" shrinkToFit="1"/>
    </xf>
    <xf numFmtId="0" fontId="65" fillId="0" borderId="55" xfId="2" applyFont="1" applyBorder="1" applyAlignment="1">
      <alignment horizontal="left" vertical="center" shrinkToFit="1"/>
    </xf>
    <xf numFmtId="0" fontId="65" fillId="0" borderId="55" xfId="2" applyFont="1" applyFill="1" applyBorder="1" applyAlignment="1">
      <alignment horizontal="left" vertical="center" shrinkToFit="1"/>
    </xf>
    <xf numFmtId="0" fontId="64" fillId="4" borderId="0" xfId="2" applyFont="1" applyFill="1">
      <alignment vertical="center"/>
    </xf>
    <xf numFmtId="0" fontId="65" fillId="0" borderId="43" xfId="2" applyFont="1" applyFill="1" applyBorder="1" applyAlignment="1">
      <alignment horizontal="left" vertical="center" shrinkToFit="1"/>
    </xf>
    <xf numFmtId="0" fontId="65" fillId="0" borderId="41" xfId="2" applyFont="1" applyFill="1" applyBorder="1" applyAlignment="1">
      <alignment horizontal="left" vertical="center" shrinkToFit="1"/>
    </xf>
    <xf numFmtId="0" fontId="65" fillId="0" borderId="34" xfId="2" applyFont="1" applyBorder="1" applyAlignment="1">
      <alignment horizontal="left" vertical="center" shrinkToFit="1"/>
    </xf>
    <xf numFmtId="0" fontId="64" fillId="0" borderId="139" xfId="2" applyFont="1" applyBorder="1" applyAlignment="1">
      <alignment vertical="center" shrinkToFit="1"/>
    </xf>
    <xf numFmtId="0" fontId="65" fillId="0" borderId="45" xfId="2" applyFont="1" applyFill="1" applyBorder="1" applyAlignment="1">
      <alignment horizontal="left" vertical="center" shrinkToFit="1"/>
    </xf>
    <xf numFmtId="0" fontId="65" fillId="0" borderId="38" xfId="2" applyFont="1" applyFill="1" applyBorder="1" applyAlignment="1">
      <alignment horizontal="left" vertical="center" shrinkToFit="1"/>
    </xf>
    <xf numFmtId="0" fontId="65" fillId="0" borderId="35" xfId="2" applyFont="1" applyFill="1" applyBorder="1" applyAlignment="1">
      <alignment horizontal="left" vertical="center" shrinkToFit="1"/>
    </xf>
    <xf numFmtId="0" fontId="69" fillId="0" borderId="0" xfId="2" applyFont="1">
      <alignment vertical="center"/>
    </xf>
    <xf numFmtId="0" fontId="84" fillId="0" borderId="0" xfId="2" applyFont="1" applyBorder="1" applyAlignment="1">
      <alignment horizontal="center" vertical="center"/>
    </xf>
    <xf numFmtId="0" fontId="82" fillId="0" borderId="108" xfId="2" applyFont="1" applyBorder="1" applyAlignment="1">
      <alignment horizontal="center" vertical="center"/>
    </xf>
    <xf numFmtId="0" fontId="82" fillId="0" borderId="110" xfId="2" applyFont="1" applyBorder="1" applyAlignment="1">
      <alignment horizontal="center" vertical="center"/>
    </xf>
    <xf numFmtId="0" fontId="69" fillId="0" borderId="111" xfId="2" applyFont="1" applyBorder="1" applyAlignment="1">
      <alignment vertical="center" textRotation="255"/>
    </xf>
    <xf numFmtId="0" fontId="82" fillId="0" borderId="112" xfId="2" applyFont="1" applyBorder="1" applyAlignment="1">
      <alignment horizontal="center" vertical="center" textRotation="255"/>
    </xf>
    <xf numFmtId="0" fontId="82" fillId="0" borderId="0" xfId="2" applyFont="1" applyBorder="1" applyAlignment="1">
      <alignment horizontal="center"/>
    </xf>
    <xf numFmtId="0" fontId="82" fillId="0" borderId="0" xfId="2" applyFont="1" applyBorder="1" applyAlignment="1">
      <alignment horizontal="right"/>
    </xf>
    <xf numFmtId="0" fontId="37" fillId="0" borderId="0" xfId="2" applyFont="1" applyBorder="1" applyAlignment="1">
      <alignment horizontal="center" shrinkToFit="1"/>
    </xf>
    <xf numFmtId="0" fontId="37" fillId="0" borderId="0" xfId="2" applyFont="1" applyBorder="1" applyAlignment="1">
      <alignment horizontal="left"/>
    </xf>
    <xf numFmtId="0" fontId="65" fillId="0" borderId="0" xfId="2" applyFont="1" applyBorder="1" applyAlignment="1">
      <alignment horizontal="center" shrinkToFit="1"/>
    </xf>
    <xf numFmtId="0" fontId="82" fillId="0" borderId="0" xfId="2" applyFont="1" applyBorder="1" applyAlignment="1">
      <alignment horizontal="center" shrinkToFit="1"/>
    </xf>
    <xf numFmtId="0" fontId="76" fillId="0" borderId="0" xfId="2" applyFont="1" applyBorder="1" applyAlignment="1">
      <alignment horizontal="left" shrinkToFit="1"/>
    </xf>
    <xf numFmtId="0" fontId="76" fillId="0" borderId="0" xfId="2" applyFont="1" applyBorder="1" applyAlignment="1">
      <alignment horizontal="left" shrinkToFit="1"/>
    </xf>
    <xf numFmtId="0" fontId="86" fillId="0" borderId="0" xfId="2" applyFont="1" applyBorder="1" applyAlignment="1">
      <alignment horizontal="left" shrinkToFit="1"/>
    </xf>
    <xf numFmtId="0" fontId="69" fillId="0" borderId="96" xfId="2" applyFont="1" applyBorder="1" applyAlignment="1">
      <alignment horizontal="right" vertical="top"/>
    </xf>
    <xf numFmtId="0" fontId="69" fillId="0" borderId="0" xfId="2" applyFont="1" applyBorder="1" applyAlignment="1">
      <alignment horizontal="right" vertical="top"/>
    </xf>
    <xf numFmtId="0" fontId="28" fillId="0" borderId="64" xfId="2" applyFont="1" applyBorder="1" applyAlignment="1">
      <alignment horizontal="left"/>
    </xf>
    <xf numFmtId="0" fontId="65" fillId="0" borderId="64" xfId="2" applyFont="1" applyBorder="1" applyAlignment="1">
      <alignment horizontal="left" vertical="center" shrinkToFit="1"/>
    </xf>
    <xf numFmtId="0" fontId="65" fillId="0" borderId="64" xfId="2" applyFont="1" applyFill="1" applyBorder="1" applyAlignment="1">
      <alignment vertical="center" textRotation="180" shrinkToFit="1"/>
    </xf>
    <xf numFmtId="0" fontId="65" fillId="4" borderId="64" xfId="2" applyFont="1" applyFill="1" applyBorder="1" applyAlignment="1">
      <alignment horizontal="left" vertical="center" shrinkToFit="1"/>
    </xf>
    <xf numFmtId="0" fontId="65" fillId="4" borderId="64" xfId="2" applyFont="1" applyFill="1" applyBorder="1" applyAlignment="1">
      <alignment vertical="center" textRotation="180" shrinkToFit="1"/>
    </xf>
    <xf numFmtId="0" fontId="68" fillId="4" borderId="64" xfId="2" applyFont="1" applyFill="1" applyBorder="1" applyAlignment="1">
      <alignment horizontal="left" vertical="center" shrinkToFit="1"/>
    </xf>
    <xf numFmtId="0" fontId="83" fillId="0" borderId="100" xfId="2" applyFont="1" applyFill="1" applyBorder="1" applyAlignment="1">
      <alignment horizontal="center" vertical="center" shrinkToFit="1"/>
    </xf>
    <xf numFmtId="0" fontId="68" fillId="0" borderId="0" xfId="2" applyFont="1" applyBorder="1">
      <alignment vertical="center"/>
    </xf>
    <xf numFmtId="0" fontId="69" fillId="4" borderId="143" xfId="2" applyFont="1" applyFill="1" applyBorder="1" applyAlignment="1">
      <alignment horizontal="center" vertical="center"/>
    </xf>
    <xf numFmtId="0" fontId="65" fillId="7" borderId="122" xfId="2" applyFont="1" applyFill="1" applyBorder="1" applyAlignment="1">
      <alignment horizontal="center" vertical="center" shrinkToFit="1"/>
    </xf>
    <xf numFmtId="0" fontId="65" fillId="7" borderId="117" xfId="2" applyFont="1" applyFill="1" applyBorder="1" applyAlignment="1">
      <alignment horizontal="center" vertical="center" shrinkToFit="1"/>
    </xf>
    <xf numFmtId="0" fontId="65" fillId="7" borderId="118" xfId="2" applyFont="1" applyFill="1" applyBorder="1" applyAlignment="1">
      <alignment horizontal="center" vertical="center" shrinkToFit="1"/>
    </xf>
    <xf numFmtId="0" fontId="28" fillId="0" borderId="40" xfId="2" applyFont="1" applyBorder="1" applyAlignment="1">
      <alignment horizontal="left"/>
    </xf>
    <xf numFmtId="0" fontId="71" fillId="0" borderId="40" xfId="2" applyFont="1" applyBorder="1" applyAlignment="1">
      <alignment horizontal="left" vertical="center" shrinkToFit="1"/>
    </xf>
    <xf numFmtId="0" fontId="71" fillId="0" borderId="40" xfId="2" applyFont="1" applyFill="1" applyBorder="1" applyAlignment="1">
      <alignment vertical="center" textRotation="180" shrinkToFit="1"/>
    </xf>
    <xf numFmtId="0" fontId="76" fillId="0" borderId="40" xfId="2" applyFont="1" applyBorder="1" applyAlignment="1">
      <alignment horizontal="left" vertical="center" shrinkToFit="1"/>
    </xf>
    <xf numFmtId="0" fontId="76" fillId="0" borderId="40" xfId="2" applyFont="1" applyFill="1" applyBorder="1" applyAlignment="1">
      <alignment vertical="center" textRotation="180" shrinkToFit="1"/>
    </xf>
    <xf numFmtId="0" fontId="71" fillId="4" borderId="40" xfId="2" applyFont="1" applyFill="1" applyBorder="1" applyAlignment="1">
      <alignment horizontal="left" vertical="center" shrinkToFit="1"/>
    </xf>
    <xf numFmtId="0" fontId="71" fillId="4" borderId="40" xfId="2" applyFont="1" applyFill="1" applyBorder="1" applyAlignment="1">
      <alignment vertical="center" textRotation="180" shrinkToFit="1"/>
    </xf>
    <xf numFmtId="0" fontId="87" fillId="4" borderId="40" xfId="2" applyFont="1" applyFill="1" applyBorder="1" applyAlignment="1">
      <alignment horizontal="left" vertical="center" shrinkToFit="1"/>
    </xf>
    <xf numFmtId="0" fontId="28" fillId="0" borderId="48" xfId="2" applyFont="1" applyBorder="1" applyAlignment="1">
      <alignment horizontal="left"/>
    </xf>
    <xf numFmtId="0" fontId="67" fillId="4" borderId="43" xfId="2" applyFont="1" applyFill="1" applyBorder="1" applyAlignment="1">
      <alignment horizontal="left" vertical="center" shrinkToFit="1"/>
    </xf>
    <xf numFmtId="0" fontId="71" fillId="4" borderId="113" xfId="2" applyFont="1" applyFill="1" applyBorder="1" applyAlignment="1">
      <alignment horizontal="left" vertical="center" shrinkToFit="1"/>
    </xf>
    <xf numFmtId="0" fontId="71" fillId="4" borderId="64" xfId="2" applyFont="1" applyFill="1" applyBorder="1" applyAlignment="1">
      <alignment horizontal="left" vertical="center" shrinkToFit="1"/>
    </xf>
    <xf numFmtId="0" fontId="87" fillId="4" borderId="114" xfId="2" applyFont="1" applyFill="1" applyBorder="1" applyAlignment="1">
      <alignment horizontal="left" vertical="center" shrinkToFit="1"/>
    </xf>
    <xf numFmtId="0" fontId="65" fillId="7" borderId="61" xfId="2" applyFont="1" applyFill="1" applyBorder="1" applyAlignment="1">
      <alignment horizontal="center" vertical="center" shrinkToFit="1"/>
    </xf>
    <xf numFmtId="0" fontId="80" fillId="0" borderId="40" xfId="2" applyFont="1" applyFill="1" applyBorder="1" applyAlignment="1">
      <alignment vertical="center" textRotation="180" shrinkToFit="1"/>
    </xf>
    <xf numFmtId="0" fontId="80" fillId="0" borderId="40" xfId="2" applyFont="1" applyBorder="1" applyAlignment="1">
      <alignment horizontal="left" vertical="center" shrinkToFit="1"/>
    </xf>
    <xf numFmtId="0" fontId="78" fillId="4" borderId="43" xfId="2" applyFont="1" applyFill="1" applyBorder="1" applyAlignment="1">
      <alignment horizontal="left" vertical="center" shrinkToFit="1"/>
    </xf>
  </cellXfs>
  <cellStyles count="8">
    <cellStyle name="一般" xfId="0" builtinId="0"/>
    <cellStyle name="一般 2 2 3" xfId="2" xr:uid="{C7DC0F6B-B80F-4AF9-9963-E9D0F5AABC83}"/>
    <cellStyle name="一般 3 2" xfId="4" xr:uid="{9EBA3BA6-1A77-44ED-83E1-BCAB212C91AF}"/>
    <cellStyle name="一般 3 3" xfId="5" xr:uid="{32C95DDB-80FC-4F5C-B7ED-2E543B0EB305}"/>
    <cellStyle name="一般 5" xfId="6" xr:uid="{5EE7907D-5BCA-408E-BA9F-EB599E1E8484}"/>
    <cellStyle name="一般_101.06" xfId="3" xr:uid="{979F9D32-7610-4CBD-B5DF-963162EF2A14}"/>
    <cellStyle name="一般_102.11" xfId="7" xr:uid="{05E785BB-1CFD-4DE2-AE00-9A2AF13426CB}"/>
    <cellStyle name="一般_新增Microsoft Excel 工作表" xfId="1" xr:uid="{5B2355FD-3B1B-4832-9E44-470FE6AF6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28575</xdr:colOff>
      <xdr:row>1</xdr:row>
      <xdr:rowOff>114300</xdr:rowOff>
    </xdr:from>
    <xdr:ext cx="2131868" cy="1336964"/>
    <xdr:pic>
      <xdr:nvPicPr>
        <xdr:cNvPr id="2" name="圖片 3" descr="兒童節3.jpg">
          <a:extLst>
            <a:ext uri="{FF2B5EF4-FFF2-40B4-BE49-F238E27FC236}">
              <a16:creationId xmlns:a16="http://schemas.microsoft.com/office/drawing/2014/main" id="{9075AED0-BC07-4D45-8B54-03C7C65E1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23850"/>
          <a:ext cx="2131868" cy="1336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E2C74-CC08-4031-B0EA-B304F48B3E1E}">
  <sheetPr>
    <pageSetUpPr fitToPage="1"/>
  </sheetPr>
  <dimension ref="A1:T46"/>
  <sheetViews>
    <sheetView tabSelected="1" view="pageBreakPreview" zoomScale="110" zoomScaleNormal="100" zoomScaleSheetLayoutView="110" workbookViewId="0">
      <selection activeCell="I42" sqref="I42:L42"/>
    </sheetView>
  </sheetViews>
  <sheetFormatPr defaultRowHeight="16.5"/>
  <cols>
    <col min="1" max="20" width="7.125" style="294" customWidth="1"/>
    <col min="21" max="16384" width="9" style="294"/>
  </cols>
  <sheetData>
    <row r="1" spans="1:20" ht="10.7" customHeight="1">
      <c r="G1" s="379"/>
      <c r="H1" s="379"/>
      <c r="I1" s="379"/>
      <c r="J1" s="379"/>
      <c r="K1" s="379"/>
      <c r="O1" s="378"/>
    </row>
    <row r="2" spans="1:20" ht="13.5" customHeight="1">
      <c r="A2" s="377" t="s">
        <v>472</v>
      </c>
      <c r="B2" s="376"/>
      <c r="C2" s="376"/>
      <c r="D2" s="376"/>
      <c r="E2" s="376"/>
      <c r="F2" s="376"/>
      <c r="G2" s="376"/>
      <c r="H2" s="375"/>
      <c r="I2" s="374" t="s">
        <v>471</v>
      </c>
      <c r="J2" s="373"/>
      <c r="K2" s="373"/>
      <c r="L2" s="372"/>
      <c r="M2" s="371"/>
      <c r="N2" s="370"/>
      <c r="O2" s="370"/>
      <c r="P2" s="369"/>
      <c r="Q2" s="322" t="s">
        <v>6</v>
      </c>
      <c r="R2" s="322"/>
      <c r="S2" s="322"/>
      <c r="T2" s="322"/>
    </row>
    <row r="3" spans="1:20" s="296" customFormat="1" ht="14.45" customHeight="1">
      <c r="A3" s="368"/>
      <c r="B3" s="367"/>
      <c r="C3" s="367"/>
      <c r="D3" s="367"/>
      <c r="E3" s="367"/>
      <c r="F3" s="367"/>
      <c r="G3" s="367"/>
      <c r="H3" s="366"/>
      <c r="I3" s="356"/>
      <c r="J3" s="355"/>
      <c r="K3" s="355"/>
      <c r="L3" s="354"/>
      <c r="M3" s="353"/>
      <c r="N3" s="352"/>
      <c r="O3" s="352"/>
      <c r="P3" s="351"/>
      <c r="Q3" s="317" t="s">
        <v>470</v>
      </c>
      <c r="R3" s="316"/>
      <c r="S3" s="316"/>
      <c r="T3" s="315"/>
    </row>
    <row r="4" spans="1:20" s="296" customFormat="1" ht="14.45" customHeight="1">
      <c r="A4" s="368"/>
      <c r="B4" s="367"/>
      <c r="C4" s="367"/>
      <c r="D4" s="367"/>
      <c r="E4" s="367"/>
      <c r="F4" s="367"/>
      <c r="G4" s="367"/>
      <c r="H4" s="366"/>
      <c r="I4" s="356"/>
      <c r="J4" s="355"/>
      <c r="K4" s="355"/>
      <c r="L4" s="354"/>
      <c r="M4" s="353"/>
      <c r="N4" s="352"/>
      <c r="O4" s="352"/>
      <c r="P4" s="351"/>
      <c r="Q4" s="313" t="s">
        <v>469</v>
      </c>
      <c r="R4" s="312"/>
      <c r="S4" s="312"/>
      <c r="T4" s="311"/>
    </row>
    <row r="5" spans="1:20" s="296" customFormat="1" ht="14.45" customHeight="1">
      <c r="A5" s="368"/>
      <c r="B5" s="367"/>
      <c r="C5" s="367"/>
      <c r="D5" s="367"/>
      <c r="E5" s="367"/>
      <c r="F5" s="367"/>
      <c r="G5" s="367"/>
      <c r="H5" s="366"/>
      <c r="I5" s="356"/>
      <c r="J5" s="355"/>
      <c r="K5" s="355"/>
      <c r="L5" s="354"/>
      <c r="M5" s="353"/>
      <c r="N5" s="352"/>
      <c r="O5" s="352"/>
      <c r="P5" s="351"/>
      <c r="Q5" s="308" t="s">
        <v>468</v>
      </c>
      <c r="R5" s="307"/>
      <c r="S5" s="307"/>
      <c r="T5" s="306"/>
    </row>
    <row r="6" spans="1:20" s="296" customFormat="1" ht="14.45" customHeight="1">
      <c r="A6" s="365"/>
      <c r="B6" s="364"/>
      <c r="C6" s="364"/>
      <c r="D6" s="364"/>
      <c r="E6" s="364"/>
      <c r="F6" s="364"/>
      <c r="G6" s="364"/>
      <c r="H6" s="363"/>
      <c r="I6" s="356"/>
      <c r="J6" s="355"/>
      <c r="K6" s="355"/>
      <c r="L6" s="354"/>
      <c r="M6" s="353"/>
      <c r="N6" s="352"/>
      <c r="O6" s="352"/>
      <c r="P6" s="351"/>
      <c r="Q6" s="305" t="s">
        <v>467</v>
      </c>
      <c r="R6" s="305"/>
      <c r="S6" s="305"/>
      <c r="T6" s="305"/>
    </row>
    <row r="7" spans="1:20" s="296" customFormat="1" ht="14.45" customHeight="1">
      <c r="A7" s="362" t="s">
        <v>466</v>
      </c>
      <c r="B7" s="361"/>
      <c r="C7" s="361"/>
      <c r="D7" s="361"/>
      <c r="E7" s="361"/>
      <c r="F7" s="361"/>
      <c r="G7" s="361"/>
      <c r="H7" s="360"/>
      <c r="I7" s="356"/>
      <c r="J7" s="355"/>
      <c r="K7" s="355"/>
      <c r="L7" s="354"/>
      <c r="M7" s="353"/>
      <c r="N7" s="352"/>
      <c r="O7" s="352"/>
      <c r="P7" s="351"/>
      <c r="Q7" s="319" t="s">
        <v>372</v>
      </c>
      <c r="R7" s="319"/>
      <c r="S7" s="319"/>
      <c r="T7" s="319"/>
    </row>
    <row r="8" spans="1:20" s="296" customFormat="1" ht="14.45" customHeight="1">
      <c r="A8" s="359"/>
      <c r="B8" s="358"/>
      <c r="C8" s="358"/>
      <c r="D8" s="358"/>
      <c r="E8" s="358"/>
      <c r="F8" s="358"/>
      <c r="G8" s="358"/>
      <c r="H8" s="357"/>
      <c r="I8" s="356"/>
      <c r="J8" s="355"/>
      <c r="K8" s="355"/>
      <c r="L8" s="354"/>
      <c r="M8" s="353"/>
      <c r="N8" s="352"/>
      <c r="O8" s="352"/>
      <c r="P8" s="351"/>
      <c r="Q8" s="297" t="s">
        <v>465</v>
      </c>
      <c r="R8" s="297"/>
      <c r="S8" s="297"/>
      <c r="T8" s="297"/>
    </row>
    <row r="9" spans="1:20" ht="10.5" customHeight="1">
      <c r="A9" s="359"/>
      <c r="B9" s="358"/>
      <c r="C9" s="358"/>
      <c r="D9" s="358"/>
      <c r="E9" s="358"/>
      <c r="F9" s="358"/>
      <c r="G9" s="358"/>
      <c r="H9" s="357"/>
      <c r="I9" s="356"/>
      <c r="J9" s="355"/>
      <c r="K9" s="355"/>
      <c r="L9" s="354"/>
      <c r="M9" s="353"/>
      <c r="N9" s="352"/>
      <c r="O9" s="352"/>
      <c r="P9" s="351"/>
      <c r="Q9" s="295" t="s">
        <v>19</v>
      </c>
      <c r="R9" s="295" t="s">
        <v>464</v>
      </c>
      <c r="S9" s="295" t="s">
        <v>20</v>
      </c>
      <c r="T9" s="295" t="s">
        <v>463</v>
      </c>
    </row>
    <row r="10" spans="1:20" ht="10.5" customHeight="1">
      <c r="A10" s="350"/>
      <c r="B10" s="349"/>
      <c r="C10" s="349"/>
      <c r="D10" s="349"/>
      <c r="E10" s="349"/>
      <c r="F10" s="349"/>
      <c r="G10" s="349"/>
      <c r="H10" s="348"/>
      <c r="I10" s="347"/>
      <c r="J10" s="346"/>
      <c r="K10" s="346"/>
      <c r="L10" s="345"/>
      <c r="M10" s="344"/>
      <c r="N10" s="343"/>
      <c r="O10" s="343"/>
      <c r="P10" s="342"/>
      <c r="Q10" s="295" t="s">
        <v>21</v>
      </c>
      <c r="R10" s="295" t="s">
        <v>462</v>
      </c>
      <c r="S10" s="295" t="s">
        <v>22</v>
      </c>
      <c r="T10" s="295" t="s">
        <v>461</v>
      </c>
    </row>
    <row r="11" spans="1:20" ht="13.5" customHeight="1">
      <c r="A11" s="322" t="s">
        <v>24</v>
      </c>
      <c r="B11" s="322"/>
      <c r="C11" s="322"/>
      <c r="D11" s="322"/>
      <c r="E11" s="322" t="s">
        <v>25</v>
      </c>
      <c r="F11" s="322"/>
      <c r="G11" s="322"/>
      <c r="H11" s="322"/>
      <c r="I11" s="322" t="s">
        <v>26</v>
      </c>
      <c r="J11" s="322"/>
      <c r="K11" s="322"/>
      <c r="L11" s="322"/>
      <c r="M11" s="322" t="s">
        <v>460</v>
      </c>
      <c r="N11" s="322"/>
      <c r="O11" s="322"/>
      <c r="P11" s="322"/>
      <c r="Q11" s="322" t="s">
        <v>28</v>
      </c>
      <c r="R11" s="322"/>
      <c r="S11" s="322"/>
      <c r="T11" s="322"/>
    </row>
    <row r="12" spans="1:20" s="296" customFormat="1" ht="14.45" customHeight="1">
      <c r="A12" s="341" t="s">
        <v>459</v>
      </c>
      <c r="B12" s="340"/>
      <c r="C12" s="340"/>
      <c r="D12" s="339"/>
      <c r="E12" s="338" t="s">
        <v>458</v>
      </c>
      <c r="F12" s="337"/>
      <c r="G12" s="337"/>
      <c r="H12" s="336"/>
      <c r="I12" s="314" t="s">
        <v>457</v>
      </c>
      <c r="J12" s="314"/>
      <c r="K12" s="314"/>
      <c r="L12" s="314"/>
      <c r="M12" s="314" t="s">
        <v>456</v>
      </c>
      <c r="N12" s="314"/>
      <c r="O12" s="314"/>
      <c r="P12" s="314"/>
      <c r="Q12" s="314" t="s">
        <v>455</v>
      </c>
      <c r="R12" s="314"/>
      <c r="S12" s="314"/>
      <c r="T12" s="314"/>
    </row>
    <row r="13" spans="1:20" s="296" customFormat="1" ht="14.45" customHeight="1">
      <c r="A13" s="335"/>
      <c r="B13" s="334"/>
      <c r="C13" s="334"/>
      <c r="D13" s="333"/>
      <c r="E13" s="332"/>
      <c r="F13" s="331"/>
      <c r="G13" s="331"/>
      <c r="H13" s="330"/>
      <c r="I13" s="310" t="s">
        <v>454</v>
      </c>
      <c r="J13" s="310"/>
      <c r="K13" s="310"/>
      <c r="L13" s="310"/>
      <c r="M13" s="310" t="s">
        <v>453</v>
      </c>
      <c r="N13" s="310"/>
      <c r="O13" s="310"/>
      <c r="P13" s="310"/>
      <c r="Q13" s="310" t="s">
        <v>452</v>
      </c>
      <c r="R13" s="310"/>
      <c r="S13" s="310"/>
      <c r="T13" s="310"/>
    </row>
    <row r="14" spans="1:20" s="296" customFormat="1" ht="14.45" customHeight="1">
      <c r="A14" s="335"/>
      <c r="B14" s="334"/>
      <c r="C14" s="334"/>
      <c r="D14" s="333"/>
      <c r="E14" s="332"/>
      <c r="F14" s="331"/>
      <c r="G14" s="331"/>
      <c r="H14" s="330"/>
      <c r="I14" s="305" t="s">
        <v>451</v>
      </c>
      <c r="J14" s="305"/>
      <c r="K14" s="305"/>
      <c r="L14" s="305"/>
      <c r="M14" s="305" t="s">
        <v>450</v>
      </c>
      <c r="N14" s="305"/>
      <c r="O14" s="305"/>
      <c r="P14" s="305"/>
      <c r="Q14" s="305" t="s">
        <v>449</v>
      </c>
      <c r="R14" s="305"/>
      <c r="S14" s="305"/>
      <c r="T14" s="305"/>
    </row>
    <row r="15" spans="1:20" s="296" customFormat="1" ht="14.45" customHeight="1">
      <c r="A15" s="335"/>
      <c r="B15" s="334"/>
      <c r="C15" s="334"/>
      <c r="D15" s="333"/>
      <c r="E15" s="332"/>
      <c r="F15" s="331"/>
      <c r="G15" s="331"/>
      <c r="H15" s="330"/>
      <c r="I15" s="305" t="s">
        <v>448</v>
      </c>
      <c r="J15" s="305"/>
      <c r="K15" s="305"/>
      <c r="L15" s="305"/>
      <c r="M15" s="305" t="s">
        <v>447</v>
      </c>
      <c r="N15" s="305"/>
      <c r="O15" s="305"/>
      <c r="P15" s="305"/>
      <c r="Q15" s="305" t="s">
        <v>446</v>
      </c>
      <c r="R15" s="305"/>
      <c r="S15" s="305"/>
      <c r="T15" s="305"/>
    </row>
    <row r="16" spans="1:20" s="296" customFormat="1" ht="14.45" customHeight="1">
      <c r="A16" s="335"/>
      <c r="B16" s="334"/>
      <c r="C16" s="334"/>
      <c r="D16" s="333"/>
      <c r="E16" s="332"/>
      <c r="F16" s="331"/>
      <c r="G16" s="331"/>
      <c r="H16" s="330"/>
      <c r="I16" s="319" t="s">
        <v>372</v>
      </c>
      <c r="J16" s="319"/>
      <c r="K16" s="319"/>
      <c r="L16" s="319"/>
      <c r="M16" s="319" t="s">
        <v>398</v>
      </c>
      <c r="N16" s="319"/>
      <c r="O16" s="319"/>
      <c r="P16" s="319"/>
      <c r="Q16" s="319" t="s">
        <v>372</v>
      </c>
      <c r="R16" s="319"/>
      <c r="S16" s="319"/>
      <c r="T16" s="319"/>
    </row>
    <row r="17" spans="1:20" s="296" customFormat="1" ht="14.45" customHeight="1">
      <c r="A17" s="335"/>
      <c r="B17" s="334"/>
      <c r="C17" s="334"/>
      <c r="D17" s="333"/>
      <c r="E17" s="332"/>
      <c r="F17" s="331"/>
      <c r="G17" s="331"/>
      <c r="H17" s="330"/>
      <c r="I17" s="297" t="s">
        <v>445</v>
      </c>
      <c r="J17" s="297"/>
      <c r="K17" s="297"/>
      <c r="L17" s="297"/>
      <c r="M17" s="297" t="s">
        <v>444</v>
      </c>
      <c r="N17" s="297"/>
      <c r="O17" s="297"/>
      <c r="P17" s="297"/>
      <c r="Q17" s="297" t="s">
        <v>443</v>
      </c>
      <c r="R17" s="297"/>
      <c r="S17" s="297"/>
      <c r="T17" s="297"/>
    </row>
    <row r="18" spans="1:20" ht="10.5" customHeight="1">
      <c r="A18" s="335"/>
      <c r="B18" s="334"/>
      <c r="C18" s="334"/>
      <c r="D18" s="333"/>
      <c r="E18" s="332"/>
      <c r="F18" s="331"/>
      <c r="G18" s="331"/>
      <c r="H18" s="330"/>
      <c r="I18" s="295" t="s">
        <v>19</v>
      </c>
      <c r="J18" s="295" t="str">
        <f>'第二週明細 (2)'!W28</f>
        <v>708.0K</v>
      </c>
      <c r="K18" s="295" t="s">
        <v>20</v>
      </c>
      <c r="L18" s="295" t="str">
        <f>'第二週明細 (2)'!W24</f>
        <v>23.5g</v>
      </c>
      <c r="M18" s="295" t="s">
        <v>19</v>
      </c>
      <c r="N18" s="295" t="str">
        <f>'第二週明細 (2)'!W36</f>
        <v>722.5K</v>
      </c>
      <c r="O18" s="295" t="s">
        <v>20</v>
      </c>
      <c r="P18" s="295" t="str">
        <f>'第二週明細 (2)'!W32</f>
        <v>25.0g</v>
      </c>
      <c r="Q18" s="295" t="s">
        <v>19</v>
      </c>
      <c r="R18" s="295" t="str">
        <f>'第二週明細 (2)'!W44</f>
        <v>720.0K</v>
      </c>
      <c r="S18" s="295" t="s">
        <v>20</v>
      </c>
      <c r="T18" s="295" t="str">
        <f>'第二週明細 (2)'!W40</f>
        <v>24.0g</v>
      </c>
    </row>
    <row r="19" spans="1:20" ht="10.5" customHeight="1">
      <c r="A19" s="329"/>
      <c r="B19" s="328"/>
      <c r="C19" s="328"/>
      <c r="D19" s="327"/>
      <c r="E19" s="326"/>
      <c r="F19" s="325"/>
      <c r="G19" s="325"/>
      <c r="H19" s="324"/>
      <c r="I19" s="295" t="s">
        <v>21</v>
      </c>
      <c r="J19" s="295" t="str">
        <f>'第二週明細 (2)'!W22</f>
        <v>96.0g</v>
      </c>
      <c r="K19" s="295" t="s">
        <v>22</v>
      </c>
      <c r="L19" s="295" t="str">
        <f>'第二週明細 (2)'!W26</f>
        <v>28.2g</v>
      </c>
      <c r="M19" s="295" t="s">
        <v>21</v>
      </c>
      <c r="N19" s="295" t="str">
        <f>'第二週明細 (2)'!W30</f>
        <v>95.0g</v>
      </c>
      <c r="O19" s="295" t="s">
        <v>22</v>
      </c>
      <c r="P19" s="295" t="str">
        <f>'第二週明細 (2)'!W34</f>
        <v>28.5g</v>
      </c>
      <c r="Q19" s="295" t="s">
        <v>21</v>
      </c>
      <c r="R19" s="295" t="str">
        <f>'第二週明細 (2)'!W38</f>
        <v>98.0g</v>
      </c>
      <c r="S19" s="295" t="s">
        <v>22</v>
      </c>
      <c r="T19" s="295" t="str">
        <f>'第二週明細 (2)'!W42</f>
        <v xml:space="preserve"> 27.8g</v>
      </c>
    </row>
    <row r="20" spans="1:20" ht="13.5" customHeight="1">
      <c r="A20" s="323" t="s">
        <v>62</v>
      </c>
      <c r="B20" s="323"/>
      <c r="C20" s="323"/>
      <c r="D20" s="323"/>
      <c r="E20" s="323" t="s">
        <v>63</v>
      </c>
      <c r="F20" s="323"/>
      <c r="G20" s="323"/>
      <c r="H20" s="323"/>
      <c r="I20" s="323" t="s">
        <v>64</v>
      </c>
      <c r="J20" s="323"/>
      <c r="K20" s="323"/>
      <c r="L20" s="323"/>
      <c r="M20" s="323" t="s">
        <v>65</v>
      </c>
      <c r="N20" s="323"/>
      <c r="O20" s="323"/>
      <c r="P20" s="323"/>
      <c r="Q20" s="323" t="s">
        <v>442</v>
      </c>
      <c r="R20" s="323"/>
      <c r="S20" s="323"/>
      <c r="T20" s="323"/>
    </row>
    <row r="21" spans="1:20" s="296" customFormat="1" ht="14.45" customHeight="1">
      <c r="A21" s="317" t="s">
        <v>391</v>
      </c>
      <c r="B21" s="316"/>
      <c r="C21" s="316"/>
      <c r="D21" s="315"/>
      <c r="E21" s="317" t="s">
        <v>441</v>
      </c>
      <c r="F21" s="316"/>
      <c r="G21" s="316"/>
      <c r="H21" s="315"/>
      <c r="I21" s="314" t="s">
        <v>391</v>
      </c>
      <c r="J21" s="314"/>
      <c r="K21" s="314"/>
      <c r="L21" s="314"/>
      <c r="M21" s="314" t="s">
        <v>440</v>
      </c>
      <c r="N21" s="314"/>
      <c r="O21" s="314"/>
      <c r="P21" s="314"/>
      <c r="Q21" s="314" t="s">
        <v>439</v>
      </c>
      <c r="R21" s="314"/>
      <c r="S21" s="314"/>
      <c r="T21" s="314"/>
    </row>
    <row r="22" spans="1:20" s="296" customFormat="1" ht="14.45" customHeight="1">
      <c r="A22" s="313" t="s">
        <v>438</v>
      </c>
      <c r="B22" s="312"/>
      <c r="C22" s="312"/>
      <c r="D22" s="311"/>
      <c r="E22" s="313" t="s">
        <v>437</v>
      </c>
      <c r="F22" s="312"/>
      <c r="G22" s="312"/>
      <c r="H22" s="311"/>
      <c r="I22" s="313" t="s">
        <v>436</v>
      </c>
      <c r="J22" s="312"/>
      <c r="K22" s="312"/>
      <c r="L22" s="311"/>
      <c r="M22" s="310" t="s">
        <v>435</v>
      </c>
      <c r="N22" s="310"/>
      <c r="O22" s="310"/>
      <c r="P22" s="310"/>
      <c r="Q22" s="310" t="s">
        <v>434</v>
      </c>
      <c r="R22" s="310"/>
      <c r="S22" s="310"/>
      <c r="T22" s="310"/>
    </row>
    <row r="23" spans="1:20" s="296" customFormat="1" ht="14.45" customHeight="1">
      <c r="A23" s="308" t="s">
        <v>433</v>
      </c>
      <c r="B23" s="307"/>
      <c r="C23" s="307"/>
      <c r="D23" s="306"/>
      <c r="E23" s="308" t="s">
        <v>432</v>
      </c>
      <c r="F23" s="307"/>
      <c r="G23" s="307"/>
      <c r="H23" s="306"/>
      <c r="I23" s="308" t="s">
        <v>431</v>
      </c>
      <c r="J23" s="307"/>
      <c r="K23" s="307"/>
      <c r="L23" s="306"/>
      <c r="M23" s="305" t="s">
        <v>430</v>
      </c>
      <c r="N23" s="305"/>
      <c r="O23" s="305"/>
      <c r="P23" s="305"/>
      <c r="Q23" s="305" t="s">
        <v>429</v>
      </c>
      <c r="R23" s="305"/>
      <c r="S23" s="305"/>
      <c r="T23" s="305"/>
    </row>
    <row r="24" spans="1:20" s="296" customFormat="1" ht="14.45" customHeight="1">
      <c r="A24" s="308" t="s">
        <v>428</v>
      </c>
      <c r="B24" s="307"/>
      <c r="C24" s="307"/>
      <c r="D24" s="306"/>
      <c r="E24" s="308" t="s">
        <v>427</v>
      </c>
      <c r="F24" s="307"/>
      <c r="G24" s="307"/>
      <c r="H24" s="306"/>
      <c r="I24" s="308" t="s">
        <v>426</v>
      </c>
      <c r="J24" s="307"/>
      <c r="K24" s="307"/>
      <c r="L24" s="306"/>
      <c r="M24" s="305" t="s">
        <v>425</v>
      </c>
      <c r="N24" s="305"/>
      <c r="O24" s="305"/>
      <c r="P24" s="305"/>
      <c r="Q24" s="305" t="s">
        <v>424</v>
      </c>
      <c r="R24" s="305"/>
      <c r="S24" s="305"/>
      <c r="T24" s="305"/>
    </row>
    <row r="25" spans="1:20" s="296" customFormat="1" ht="14.45" customHeight="1">
      <c r="A25" s="304" t="s">
        <v>372</v>
      </c>
      <c r="B25" s="303"/>
      <c r="C25" s="303"/>
      <c r="D25" s="302"/>
      <c r="E25" s="304" t="s">
        <v>373</v>
      </c>
      <c r="F25" s="303"/>
      <c r="G25" s="303"/>
      <c r="H25" s="302"/>
      <c r="I25" s="304" t="s">
        <v>372</v>
      </c>
      <c r="J25" s="303"/>
      <c r="K25" s="303"/>
      <c r="L25" s="302"/>
      <c r="M25" s="319" t="s">
        <v>372</v>
      </c>
      <c r="N25" s="319"/>
      <c r="O25" s="319"/>
      <c r="P25" s="319"/>
      <c r="Q25" s="319" t="s">
        <v>423</v>
      </c>
      <c r="R25" s="319"/>
      <c r="S25" s="319"/>
      <c r="T25" s="319"/>
    </row>
    <row r="26" spans="1:20" s="296" customFormat="1" ht="14.45" customHeight="1">
      <c r="A26" s="300" t="s">
        <v>422</v>
      </c>
      <c r="B26" s="299"/>
      <c r="C26" s="299"/>
      <c r="D26" s="298"/>
      <c r="E26" s="300" t="s">
        <v>421</v>
      </c>
      <c r="F26" s="299"/>
      <c r="G26" s="299"/>
      <c r="H26" s="298"/>
      <c r="I26" s="300" t="s">
        <v>420</v>
      </c>
      <c r="J26" s="299"/>
      <c r="K26" s="299"/>
      <c r="L26" s="298"/>
      <c r="M26" s="297" t="s">
        <v>419</v>
      </c>
      <c r="N26" s="297"/>
      <c r="O26" s="297"/>
      <c r="P26" s="297"/>
      <c r="Q26" s="297" t="s">
        <v>418</v>
      </c>
      <c r="R26" s="297"/>
      <c r="S26" s="297"/>
      <c r="T26" s="297"/>
    </row>
    <row r="27" spans="1:20" ht="10.5" customHeight="1">
      <c r="A27" s="295" t="s">
        <v>19</v>
      </c>
      <c r="B27" s="295" t="str">
        <f>'第三週明細 (2)'!W12</f>
        <v>721.0K</v>
      </c>
      <c r="C27" s="295" t="s">
        <v>20</v>
      </c>
      <c r="D27" s="295" t="str">
        <f>'第三週明細 (2)'!W8</f>
        <v>23.5g</v>
      </c>
      <c r="E27" s="295" t="s">
        <v>19</v>
      </c>
      <c r="F27" s="295" t="str">
        <f>'第三週明細 (2)'!W20</f>
        <v>736.5K</v>
      </c>
      <c r="G27" s="295" t="s">
        <v>20</v>
      </c>
      <c r="H27" s="295" t="str">
        <f>'第三週明細 (2)'!W16</f>
        <v>25.5g</v>
      </c>
      <c r="I27" s="295" t="s">
        <v>19</v>
      </c>
      <c r="J27" s="295" t="str">
        <f>'第三週明細 (2)'!W28</f>
        <v>707.0K</v>
      </c>
      <c r="K27" s="295" t="s">
        <v>20</v>
      </c>
      <c r="L27" s="295" t="str">
        <f>'第三週明細 (2)'!W24</f>
        <v>23.0g</v>
      </c>
      <c r="M27" s="295" t="s">
        <v>19</v>
      </c>
      <c r="N27" s="295" t="str">
        <f>'第三週明細 (2)'!W36</f>
        <v>712.5K</v>
      </c>
      <c r="O27" s="295" t="s">
        <v>20</v>
      </c>
      <c r="P27" s="295" t="str">
        <f>'第三週明細 (2)'!W32</f>
        <v>22.5g</v>
      </c>
      <c r="Q27" s="295" t="s">
        <v>19</v>
      </c>
      <c r="R27" s="295" t="str">
        <f>'第三週明細 (2)'!W44</f>
        <v>700.0K</v>
      </c>
      <c r="S27" s="295" t="s">
        <v>20</v>
      </c>
      <c r="T27" s="295" t="str">
        <f>'第三週明細 (2)'!W40</f>
        <v>23.5g</v>
      </c>
    </row>
    <row r="28" spans="1:20" ht="10.5" customHeight="1">
      <c r="A28" s="295" t="s">
        <v>21</v>
      </c>
      <c r="B28" s="295" t="str">
        <f>'第三週明細 (2)'!W6</f>
        <v>99.0g</v>
      </c>
      <c r="C28" s="295" t="s">
        <v>22</v>
      </c>
      <c r="D28" s="295" t="str">
        <f>'第三週明細 (2)'!W10</f>
        <v>28.5g</v>
      </c>
      <c r="E28" s="295" t="s">
        <v>21</v>
      </c>
      <c r="F28" s="295" t="str">
        <f>'第三週明細 (2)'!W14</f>
        <v>95.5g</v>
      </c>
      <c r="G28" s="295" t="s">
        <v>22</v>
      </c>
      <c r="H28" s="295" t="str">
        <f>'第三週明細 (2)'!W18</f>
        <v>31.2g</v>
      </c>
      <c r="I28" s="295" t="s">
        <v>21</v>
      </c>
      <c r="J28" s="295" t="str">
        <f>'第三週明細 (2)'!W22</f>
        <v>98.0g</v>
      </c>
      <c r="K28" s="295" t="s">
        <v>22</v>
      </c>
      <c r="L28" s="295" t="str">
        <f>'第三週明細 (2)'!W26</f>
        <v>27.1g</v>
      </c>
      <c r="M28" s="295" t="s">
        <v>21</v>
      </c>
      <c r="N28" s="295" t="str">
        <f>'第三週明細 (2)'!W30</f>
        <v>100.0g</v>
      </c>
      <c r="O28" s="295" t="s">
        <v>22</v>
      </c>
      <c r="P28" s="295" t="str">
        <f>'第三週明細 (2)'!W34</f>
        <v xml:space="preserve"> 27.5g</v>
      </c>
      <c r="Q28" s="295" t="s">
        <v>21</v>
      </c>
      <c r="R28" s="295" t="str">
        <f>'第三週明細 (2)'!W38</f>
        <v>95.0g</v>
      </c>
      <c r="S28" s="295" t="s">
        <v>22</v>
      </c>
      <c r="T28" s="295" t="str">
        <f>'第三週明細 (2)'!W42</f>
        <v xml:space="preserve"> 27.1g</v>
      </c>
    </row>
    <row r="29" spans="1:20" ht="13.5" customHeight="1">
      <c r="A29" s="322" t="s">
        <v>101</v>
      </c>
      <c r="B29" s="322"/>
      <c r="C29" s="322"/>
      <c r="D29" s="322"/>
      <c r="E29" s="322" t="s">
        <v>102</v>
      </c>
      <c r="F29" s="322"/>
      <c r="G29" s="322"/>
      <c r="H29" s="322"/>
      <c r="I29" s="322" t="s">
        <v>103</v>
      </c>
      <c r="J29" s="322"/>
      <c r="K29" s="322"/>
      <c r="L29" s="322"/>
      <c r="M29" s="322" t="s">
        <v>104</v>
      </c>
      <c r="N29" s="322"/>
      <c r="O29" s="322"/>
      <c r="P29" s="322"/>
      <c r="Q29" s="322" t="s">
        <v>105</v>
      </c>
      <c r="R29" s="322"/>
      <c r="S29" s="322"/>
      <c r="T29" s="322"/>
    </row>
    <row r="30" spans="1:20" s="296" customFormat="1" ht="14.45" customHeight="1">
      <c r="A30" s="314" t="s">
        <v>417</v>
      </c>
      <c r="B30" s="314"/>
      <c r="C30" s="314"/>
      <c r="D30" s="314"/>
      <c r="E30" s="314" t="s">
        <v>416</v>
      </c>
      <c r="F30" s="314"/>
      <c r="G30" s="314"/>
      <c r="H30" s="314"/>
      <c r="I30" s="314" t="s">
        <v>391</v>
      </c>
      <c r="J30" s="314"/>
      <c r="K30" s="314"/>
      <c r="L30" s="314"/>
      <c r="M30" s="314" t="s">
        <v>415</v>
      </c>
      <c r="N30" s="314"/>
      <c r="O30" s="314"/>
      <c r="P30" s="314"/>
      <c r="Q30" s="314" t="s">
        <v>414</v>
      </c>
      <c r="R30" s="314"/>
      <c r="S30" s="314"/>
      <c r="T30" s="314"/>
    </row>
    <row r="31" spans="1:20" s="296" customFormat="1" ht="14.45" customHeight="1">
      <c r="A31" s="313" t="s">
        <v>413</v>
      </c>
      <c r="B31" s="321"/>
      <c r="C31" s="321"/>
      <c r="D31" s="320"/>
      <c r="E31" s="310" t="s">
        <v>412</v>
      </c>
      <c r="F31" s="310"/>
      <c r="G31" s="310"/>
      <c r="H31" s="310"/>
      <c r="I31" s="310" t="s">
        <v>411</v>
      </c>
      <c r="J31" s="310"/>
      <c r="K31" s="310"/>
      <c r="L31" s="310"/>
      <c r="M31" s="310" t="s">
        <v>410</v>
      </c>
      <c r="N31" s="310"/>
      <c r="O31" s="310"/>
      <c r="P31" s="310"/>
      <c r="Q31" s="310" t="s">
        <v>409</v>
      </c>
      <c r="R31" s="310"/>
      <c r="S31" s="310"/>
      <c r="T31" s="310"/>
    </row>
    <row r="32" spans="1:20" s="296" customFormat="1" ht="14.45" customHeight="1">
      <c r="A32" s="305" t="s">
        <v>408</v>
      </c>
      <c r="B32" s="305"/>
      <c r="C32" s="305"/>
      <c r="D32" s="305"/>
      <c r="E32" s="305" t="s">
        <v>407</v>
      </c>
      <c r="F32" s="305"/>
      <c r="G32" s="305"/>
      <c r="H32" s="305"/>
      <c r="I32" s="305" t="s">
        <v>406</v>
      </c>
      <c r="J32" s="305"/>
      <c r="K32" s="305"/>
      <c r="L32" s="305"/>
      <c r="M32" s="305" t="s">
        <v>405</v>
      </c>
      <c r="N32" s="305"/>
      <c r="O32" s="305"/>
      <c r="P32" s="305"/>
      <c r="Q32" s="308" t="s">
        <v>404</v>
      </c>
      <c r="R32" s="307"/>
      <c r="S32" s="307"/>
      <c r="T32" s="306"/>
    </row>
    <row r="33" spans="1:20" s="296" customFormat="1" ht="14.45" customHeight="1">
      <c r="A33" s="305" t="s">
        <v>403</v>
      </c>
      <c r="B33" s="305"/>
      <c r="C33" s="305"/>
      <c r="D33" s="305"/>
      <c r="E33" s="305" t="s">
        <v>402</v>
      </c>
      <c r="F33" s="305"/>
      <c r="G33" s="305"/>
      <c r="H33" s="305"/>
      <c r="I33" s="305" t="s">
        <v>401</v>
      </c>
      <c r="J33" s="305"/>
      <c r="K33" s="305"/>
      <c r="L33" s="305"/>
      <c r="M33" s="305" t="s">
        <v>400</v>
      </c>
      <c r="N33" s="305"/>
      <c r="O33" s="305"/>
      <c r="P33" s="305"/>
      <c r="Q33" s="305" t="s">
        <v>399</v>
      </c>
      <c r="R33" s="305"/>
      <c r="S33" s="305"/>
      <c r="T33" s="305"/>
    </row>
    <row r="34" spans="1:20" s="296" customFormat="1" ht="14.45" customHeight="1">
      <c r="A34" s="319" t="s">
        <v>353</v>
      </c>
      <c r="B34" s="319"/>
      <c r="C34" s="319"/>
      <c r="D34" s="319"/>
      <c r="E34" s="319" t="s">
        <v>398</v>
      </c>
      <c r="F34" s="319"/>
      <c r="G34" s="319"/>
      <c r="H34" s="319"/>
      <c r="I34" s="319" t="s">
        <v>372</v>
      </c>
      <c r="J34" s="319"/>
      <c r="K34" s="319"/>
      <c r="L34" s="319"/>
      <c r="M34" s="319" t="s">
        <v>353</v>
      </c>
      <c r="N34" s="319"/>
      <c r="O34" s="319"/>
      <c r="P34" s="319"/>
      <c r="Q34" s="319" t="s">
        <v>372</v>
      </c>
      <c r="R34" s="319"/>
      <c r="S34" s="319"/>
      <c r="T34" s="319"/>
    </row>
    <row r="35" spans="1:20" s="296" customFormat="1" ht="14.45" customHeight="1">
      <c r="A35" s="297" t="s">
        <v>397</v>
      </c>
      <c r="B35" s="297"/>
      <c r="C35" s="297"/>
      <c r="D35" s="297"/>
      <c r="E35" s="297" t="s">
        <v>396</v>
      </c>
      <c r="F35" s="297"/>
      <c r="G35" s="297"/>
      <c r="H35" s="297"/>
      <c r="I35" s="297" t="s">
        <v>395</v>
      </c>
      <c r="J35" s="297"/>
      <c r="K35" s="297"/>
      <c r="L35" s="297"/>
      <c r="M35" s="297" t="s">
        <v>394</v>
      </c>
      <c r="N35" s="297"/>
      <c r="O35" s="297"/>
      <c r="P35" s="297"/>
      <c r="Q35" s="297" t="s">
        <v>393</v>
      </c>
      <c r="R35" s="297"/>
      <c r="S35" s="297"/>
      <c r="T35" s="297"/>
    </row>
    <row r="36" spans="1:20" ht="10.5" customHeight="1">
      <c r="A36" s="295" t="s">
        <v>19</v>
      </c>
      <c r="B36" s="295" t="str">
        <f>'第四週明細 (2)'!W12</f>
        <v>706.0K</v>
      </c>
      <c r="C36" s="295" t="s">
        <v>20</v>
      </c>
      <c r="D36" s="295" t="str">
        <f>'第四週明細 (2)'!W8</f>
        <v>23.0g</v>
      </c>
      <c r="E36" s="295" t="s">
        <v>19</v>
      </c>
      <c r="F36" s="295" t="str">
        <f>'第四週明細 (2)'!W20</f>
        <v>704.0K</v>
      </c>
      <c r="G36" s="295" t="s">
        <v>20</v>
      </c>
      <c r="H36" s="295" t="str">
        <f>'第四週明細 (2)'!W16</f>
        <v>23.0g</v>
      </c>
      <c r="I36" s="295" t="s">
        <v>19</v>
      </c>
      <c r="J36" s="295" t="str">
        <f>'第四週明細 (2)'!W28</f>
        <v>711.5K</v>
      </c>
      <c r="K36" s="295" t="s">
        <v>20</v>
      </c>
      <c r="L36" s="295" t="str">
        <f>'第四週明細 (2)'!W24</f>
        <v>23.5g</v>
      </c>
      <c r="M36" s="295" t="s">
        <v>19</v>
      </c>
      <c r="N36" s="295" t="str">
        <f>'第四週明細 (2)'!W36</f>
        <v>745.0K</v>
      </c>
      <c r="O36" s="295" t="s">
        <v>20</v>
      </c>
      <c r="P36" s="295" t="str">
        <f>'第四週明細 (2)'!W32</f>
        <v>23.0g</v>
      </c>
      <c r="Q36" s="295" t="s">
        <v>19</v>
      </c>
      <c r="R36" s="295" t="str">
        <f>'第四週明細 (2)'!W44</f>
        <v>713.5K</v>
      </c>
      <c r="S36" s="295" t="s">
        <v>20</v>
      </c>
      <c r="T36" s="295" t="str">
        <f>'第四週明細 (2)'!W40</f>
        <v>23.5g</v>
      </c>
    </row>
    <row r="37" spans="1:20" ht="10.5" customHeight="1">
      <c r="A37" s="295" t="s">
        <v>21</v>
      </c>
      <c r="B37" s="295" t="str">
        <f>'第四週明細 (2)'!W6</f>
        <v>96.0g</v>
      </c>
      <c r="C37" s="295" t="s">
        <v>22</v>
      </c>
      <c r="D37" s="295" t="str">
        <f>'第四週明細 (2)'!W10</f>
        <v>27.4g</v>
      </c>
      <c r="E37" s="295" t="s">
        <v>21</v>
      </c>
      <c r="F37" s="295" t="str">
        <f>'第四週明細 (2)'!W14</f>
        <v>96.0g</v>
      </c>
      <c r="G37" s="295" t="s">
        <v>22</v>
      </c>
      <c r="H37" s="295" t="str">
        <f>'第四週明細 (2)'!W18</f>
        <v>28.2g</v>
      </c>
      <c r="I37" s="295" t="s">
        <v>21</v>
      </c>
      <c r="J37" s="295" t="str">
        <f>'第四週明細 (2)'!W22</f>
        <v>97.0g</v>
      </c>
      <c r="K37" s="295" t="s">
        <v>22</v>
      </c>
      <c r="L37" s="295" t="str">
        <f>'第四週明細 (2)'!W26</f>
        <v>28.0g</v>
      </c>
      <c r="M37" s="295" t="s">
        <v>21</v>
      </c>
      <c r="N37" s="295" t="str">
        <f>'第四週明細 (2)'!W30</f>
        <v>105.0g</v>
      </c>
      <c r="O37" s="295" t="s">
        <v>22</v>
      </c>
      <c r="P37" s="295" t="str">
        <f>'第四週明細 (2)'!W34</f>
        <v>29.7g</v>
      </c>
      <c r="Q37" s="295" t="s">
        <v>21</v>
      </c>
      <c r="R37" s="295" t="str">
        <f>'第四週明細 (2)'!W38</f>
        <v>98.0g</v>
      </c>
      <c r="S37" s="295" t="s">
        <v>22</v>
      </c>
      <c r="T37" s="295" t="str">
        <f>'第四週明細 (2)'!W42</f>
        <v xml:space="preserve"> 27.4g</v>
      </c>
    </row>
    <row r="38" spans="1:20" ht="13.5" customHeight="1">
      <c r="A38" s="318" t="s">
        <v>142</v>
      </c>
      <c r="B38" s="318"/>
      <c r="C38" s="318"/>
      <c r="D38" s="318"/>
      <c r="E38" s="318" t="s">
        <v>143</v>
      </c>
      <c r="F38" s="318"/>
      <c r="G38" s="318"/>
      <c r="H38" s="318"/>
      <c r="I38" s="318" t="s">
        <v>144</v>
      </c>
      <c r="J38" s="318"/>
      <c r="K38" s="318"/>
      <c r="L38" s="318"/>
      <c r="M38" s="318" t="s">
        <v>145</v>
      </c>
      <c r="N38" s="318"/>
      <c r="O38" s="318"/>
      <c r="P38" s="318"/>
      <c r="Q38" s="318" t="s">
        <v>146</v>
      </c>
      <c r="R38" s="318"/>
      <c r="S38" s="318"/>
      <c r="T38" s="318"/>
    </row>
    <row r="39" spans="1:20" s="296" customFormat="1" ht="14.45" customHeight="1">
      <c r="A39" s="314" t="s">
        <v>391</v>
      </c>
      <c r="B39" s="314"/>
      <c r="C39" s="314"/>
      <c r="D39" s="314"/>
      <c r="E39" s="317" t="s">
        <v>392</v>
      </c>
      <c r="F39" s="316"/>
      <c r="G39" s="316"/>
      <c r="H39" s="315"/>
      <c r="I39" s="317" t="s">
        <v>391</v>
      </c>
      <c r="J39" s="316"/>
      <c r="K39" s="316"/>
      <c r="L39" s="315"/>
      <c r="M39" s="314" t="s">
        <v>390</v>
      </c>
      <c r="N39" s="314"/>
      <c r="O39" s="314"/>
      <c r="P39" s="314"/>
      <c r="Q39" s="314" t="s">
        <v>389</v>
      </c>
      <c r="R39" s="314"/>
      <c r="S39" s="314"/>
      <c r="T39" s="314"/>
    </row>
    <row r="40" spans="1:20" s="296" customFormat="1" ht="14.45" customHeight="1">
      <c r="A40" s="310" t="s">
        <v>388</v>
      </c>
      <c r="B40" s="310"/>
      <c r="C40" s="310"/>
      <c r="D40" s="310"/>
      <c r="E40" s="313" t="s">
        <v>387</v>
      </c>
      <c r="F40" s="312"/>
      <c r="G40" s="312"/>
      <c r="H40" s="311"/>
      <c r="I40" s="310" t="s">
        <v>386</v>
      </c>
      <c r="J40" s="310"/>
      <c r="K40" s="310"/>
      <c r="L40" s="310"/>
      <c r="M40" s="310" t="s">
        <v>385</v>
      </c>
      <c r="N40" s="310"/>
      <c r="O40" s="310"/>
      <c r="P40" s="310"/>
      <c r="Q40" s="310" t="s">
        <v>384</v>
      </c>
      <c r="R40" s="310"/>
      <c r="S40" s="310"/>
      <c r="T40" s="310"/>
    </row>
    <row r="41" spans="1:20" s="296" customFormat="1" ht="14.45" customHeight="1">
      <c r="A41" s="305" t="s">
        <v>383</v>
      </c>
      <c r="B41" s="305"/>
      <c r="C41" s="305"/>
      <c r="D41" s="305"/>
      <c r="E41" s="308" t="s">
        <v>382</v>
      </c>
      <c r="F41" s="307"/>
      <c r="G41" s="307"/>
      <c r="H41" s="306"/>
      <c r="I41" s="309" t="s">
        <v>381</v>
      </c>
      <c r="J41" s="309"/>
      <c r="K41" s="309"/>
      <c r="L41" s="309"/>
      <c r="M41" s="309" t="s">
        <v>380</v>
      </c>
      <c r="N41" s="309"/>
      <c r="O41" s="309"/>
      <c r="P41" s="309"/>
      <c r="Q41" s="309" t="s">
        <v>379</v>
      </c>
      <c r="R41" s="309"/>
      <c r="S41" s="309"/>
      <c r="T41" s="309"/>
    </row>
    <row r="42" spans="1:20" s="296" customFormat="1" ht="14.45" customHeight="1">
      <c r="A42" s="305" t="s">
        <v>378</v>
      </c>
      <c r="B42" s="305"/>
      <c r="C42" s="305"/>
      <c r="D42" s="305"/>
      <c r="E42" s="308" t="s">
        <v>377</v>
      </c>
      <c r="F42" s="307"/>
      <c r="G42" s="307"/>
      <c r="H42" s="306"/>
      <c r="I42" s="305" t="s">
        <v>376</v>
      </c>
      <c r="J42" s="305"/>
      <c r="K42" s="305"/>
      <c r="L42" s="305"/>
      <c r="M42" s="305" t="s">
        <v>375</v>
      </c>
      <c r="N42" s="305"/>
      <c r="O42" s="305"/>
      <c r="P42" s="305"/>
      <c r="Q42" s="305" t="s">
        <v>374</v>
      </c>
      <c r="R42" s="305"/>
      <c r="S42" s="305"/>
      <c r="T42" s="305"/>
    </row>
    <row r="43" spans="1:20" s="296" customFormat="1" ht="14.45" customHeight="1">
      <c r="A43" s="304" t="s">
        <v>372</v>
      </c>
      <c r="B43" s="303"/>
      <c r="C43" s="303"/>
      <c r="D43" s="302"/>
      <c r="E43" s="304" t="s">
        <v>373</v>
      </c>
      <c r="F43" s="303"/>
      <c r="G43" s="303"/>
      <c r="H43" s="302"/>
      <c r="I43" s="304" t="s">
        <v>353</v>
      </c>
      <c r="J43" s="303"/>
      <c r="K43" s="303"/>
      <c r="L43" s="302"/>
      <c r="M43" s="304" t="s">
        <v>372</v>
      </c>
      <c r="N43" s="303"/>
      <c r="O43" s="303"/>
      <c r="P43" s="302"/>
      <c r="Q43" s="301" t="s">
        <v>372</v>
      </c>
      <c r="R43" s="301"/>
      <c r="S43" s="301"/>
      <c r="T43" s="301"/>
    </row>
    <row r="44" spans="1:20" s="296" customFormat="1" ht="14.45" customHeight="1">
      <c r="A44" s="297" t="s">
        <v>371</v>
      </c>
      <c r="B44" s="297"/>
      <c r="C44" s="297"/>
      <c r="D44" s="297"/>
      <c r="E44" s="300" t="s">
        <v>370</v>
      </c>
      <c r="F44" s="299"/>
      <c r="G44" s="299"/>
      <c r="H44" s="298"/>
      <c r="I44" s="297" t="s">
        <v>369</v>
      </c>
      <c r="J44" s="297"/>
      <c r="K44" s="297"/>
      <c r="L44" s="297"/>
      <c r="M44" s="297" t="s">
        <v>368</v>
      </c>
      <c r="N44" s="297"/>
      <c r="O44" s="297"/>
      <c r="P44" s="297"/>
      <c r="Q44" s="297" t="s">
        <v>367</v>
      </c>
      <c r="R44" s="297"/>
      <c r="S44" s="297"/>
      <c r="T44" s="297"/>
    </row>
    <row r="45" spans="1:20" ht="10.5" customHeight="1">
      <c r="A45" s="295" t="s">
        <v>19</v>
      </c>
      <c r="B45" s="295" t="str">
        <f>'第五週明細 (2)'!W12</f>
        <v>714.0K</v>
      </c>
      <c r="C45" s="295" t="s">
        <v>20</v>
      </c>
      <c r="D45" s="295" t="str">
        <f>'第五週明細 (2)'!W8</f>
        <v>23.5g</v>
      </c>
      <c r="E45" s="295" t="s">
        <v>19</v>
      </c>
      <c r="F45" s="295" t="str">
        <f>'第五週明細 (2)'!W20</f>
        <v>738.0K</v>
      </c>
      <c r="G45" s="295" t="s">
        <v>20</v>
      </c>
      <c r="H45" s="295" t="str">
        <f>'第五週明細 (2)'!W16</f>
        <v>24.0g</v>
      </c>
      <c r="I45" s="295" t="s">
        <v>19</v>
      </c>
      <c r="J45" s="295" t="str">
        <f>'第五週明細 (2)'!W28</f>
        <v>717.0K</v>
      </c>
      <c r="K45" s="295" t="s">
        <v>20</v>
      </c>
      <c r="L45" s="295" t="str">
        <f>'第五週明細 (2)'!W24</f>
        <v>23.5g</v>
      </c>
      <c r="M45" s="295" t="s">
        <v>19</v>
      </c>
      <c r="N45" s="295" t="str">
        <f>'第五週明細 (2)'!W36</f>
        <v>725.5K</v>
      </c>
      <c r="O45" s="295" t="s">
        <v>20</v>
      </c>
      <c r="P45" s="295" t="str">
        <f>'第五週明細 (2)'!W32</f>
        <v>24.0g</v>
      </c>
      <c r="Q45" s="295" t="s">
        <v>19</v>
      </c>
      <c r="R45" s="295" t="str">
        <f>'第五週明細 (2)'!W44</f>
        <v>710.0K</v>
      </c>
      <c r="S45" s="295" t="s">
        <v>20</v>
      </c>
      <c r="T45" s="295" t="str">
        <f>'第五週明細 (2)'!W40</f>
        <v>24.0g</v>
      </c>
    </row>
    <row r="46" spans="1:20" ht="10.5" customHeight="1">
      <c r="A46" s="295" t="s">
        <v>21</v>
      </c>
      <c r="B46" s="295" t="str">
        <f>'第五週明細 (2)'!W6</f>
        <v>97.0g</v>
      </c>
      <c r="C46" s="295" t="s">
        <v>22</v>
      </c>
      <c r="D46" s="295" t="str">
        <f>'第五週明細 (2)'!W10</f>
        <v>28.6g</v>
      </c>
      <c r="E46" s="295" t="s">
        <v>21</v>
      </c>
      <c r="F46" s="295" t="str">
        <f>'第五週明細 (2)'!W14</f>
        <v>100.0g</v>
      </c>
      <c r="G46" s="295" t="s">
        <v>22</v>
      </c>
      <c r="H46" s="295" t="str">
        <f>'第五週明細 (2)'!W18</f>
        <v>30.3g</v>
      </c>
      <c r="I46" s="295" t="s">
        <v>21</v>
      </c>
      <c r="J46" s="295" t="str">
        <f>'第五週明細 (2)'!W22</f>
        <v>95.0g</v>
      </c>
      <c r="K46" s="295" t="s">
        <v>22</v>
      </c>
      <c r="L46" s="295" t="str">
        <f>'第五週明細 (2)'!W26</f>
        <v>27.5g</v>
      </c>
      <c r="M46" s="295" t="s">
        <v>21</v>
      </c>
      <c r="N46" s="295" t="str">
        <f>'第五週明細 (2)'!W30</f>
        <v>98.0g</v>
      </c>
      <c r="O46" s="295" t="s">
        <v>22</v>
      </c>
      <c r="P46" s="295" t="str">
        <f>'第五週明細 (2)'!W34</f>
        <v>29.3g</v>
      </c>
      <c r="Q46" s="295" t="s">
        <v>21</v>
      </c>
      <c r="R46" s="295" t="str">
        <f>'第五週明細 (2)'!W38</f>
        <v>96.0g</v>
      </c>
      <c r="S46" s="295" t="s">
        <v>22</v>
      </c>
      <c r="T46" s="295" t="str">
        <f>'第五週明細 (2)'!W42</f>
        <v>27.0g</v>
      </c>
    </row>
  </sheetData>
  <mergeCells count="142">
    <mergeCell ref="Q5:T5"/>
    <mergeCell ref="Q6:T6"/>
    <mergeCell ref="Q7:T7"/>
    <mergeCell ref="Q8:T8"/>
    <mergeCell ref="A12:D19"/>
    <mergeCell ref="E12:H19"/>
    <mergeCell ref="M13:P13"/>
    <mergeCell ref="Q15:T15"/>
    <mergeCell ref="I14:L14"/>
    <mergeCell ref="I12:L12"/>
    <mergeCell ref="Q44:T44"/>
    <mergeCell ref="I2:L10"/>
    <mergeCell ref="Q38:T38"/>
    <mergeCell ref="Q39:T39"/>
    <mergeCell ref="Q40:T40"/>
    <mergeCell ref="Q41:T41"/>
    <mergeCell ref="Q42:T42"/>
    <mergeCell ref="M43:P43"/>
    <mergeCell ref="M44:P44"/>
    <mergeCell ref="Q3:T3"/>
    <mergeCell ref="I38:L38"/>
    <mergeCell ref="I39:L39"/>
    <mergeCell ref="I40:L40"/>
    <mergeCell ref="I41:L41"/>
    <mergeCell ref="I42:L42"/>
    <mergeCell ref="Q43:T43"/>
    <mergeCell ref="I43:L43"/>
    <mergeCell ref="A44:D44"/>
    <mergeCell ref="E44:H44"/>
    <mergeCell ref="A42:D42"/>
    <mergeCell ref="E42:H42"/>
    <mergeCell ref="A41:D41"/>
    <mergeCell ref="E41:H41"/>
    <mergeCell ref="Q32:T32"/>
    <mergeCell ref="A39:D39"/>
    <mergeCell ref="E39:H39"/>
    <mergeCell ref="G1:K1"/>
    <mergeCell ref="Q34:T34"/>
    <mergeCell ref="A35:D35"/>
    <mergeCell ref="E35:H35"/>
    <mergeCell ref="I35:L35"/>
    <mergeCell ref="A38:D38"/>
    <mergeCell ref="E38:H38"/>
    <mergeCell ref="A34:D34"/>
    <mergeCell ref="E34:H34"/>
    <mergeCell ref="I34:L34"/>
    <mergeCell ref="M34:P34"/>
    <mergeCell ref="A43:D43"/>
    <mergeCell ref="E43:H43"/>
    <mergeCell ref="A40:D40"/>
    <mergeCell ref="E40:H40"/>
    <mergeCell ref="M35:P35"/>
    <mergeCell ref="M42:P42"/>
    <mergeCell ref="A33:D33"/>
    <mergeCell ref="E33:H33"/>
    <mergeCell ref="I33:L33"/>
    <mergeCell ref="M33:P33"/>
    <mergeCell ref="A32:D32"/>
    <mergeCell ref="E32:H32"/>
    <mergeCell ref="M32:P32"/>
    <mergeCell ref="M31:P31"/>
    <mergeCell ref="A30:D30"/>
    <mergeCell ref="E30:H30"/>
    <mergeCell ref="I30:L30"/>
    <mergeCell ref="M30:P30"/>
    <mergeCell ref="I32:L32"/>
    <mergeCell ref="M29:P29"/>
    <mergeCell ref="Q33:T33"/>
    <mergeCell ref="A26:D26"/>
    <mergeCell ref="E26:H26"/>
    <mergeCell ref="I26:L26"/>
    <mergeCell ref="M26:P26"/>
    <mergeCell ref="Q30:T30"/>
    <mergeCell ref="A31:D31"/>
    <mergeCell ref="E31:H31"/>
    <mergeCell ref="I31:L31"/>
    <mergeCell ref="M25:P25"/>
    <mergeCell ref="Q31:T31"/>
    <mergeCell ref="A24:D24"/>
    <mergeCell ref="E24:H24"/>
    <mergeCell ref="I24:L24"/>
    <mergeCell ref="M24:P24"/>
    <mergeCell ref="Q26:T26"/>
    <mergeCell ref="A29:D29"/>
    <mergeCell ref="E29:H29"/>
    <mergeCell ref="I29:L29"/>
    <mergeCell ref="M23:P23"/>
    <mergeCell ref="Q29:T29"/>
    <mergeCell ref="A22:D22"/>
    <mergeCell ref="E22:H22"/>
    <mergeCell ref="I22:L22"/>
    <mergeCell ref="M22:P22"/>
    <mergeCell ref="Q24:T24"/>
    <mergeCell ref="A25:D25"/>
    <mergeCell ref="E25:H25"/>
    <mergeCell ref="I25:L25"/>
    <mergeCell ref="Q21:T21"/>
    <mergeCell ref="Q25:T25"/>
    <mergeCell ref="A20:D20"/>
    <mergeCell ref="E20:H20"/>
    <mergeCell ref="I20:L20"/>
    <mergeCell ref="M20:P20"/>
    <mergeCell ref="Q22:T22"/>
    <mergeCell ref="A23:D23"/>
    <mergeCell ref="E23:H23"/>
    <mergeCell ref="I23:L23"/>
    <mergeCell ref="Q23:T23"/>
    <mergeCell ref="I16:L16"/>
    <mergeCell ref="M16:P16"/>
    <mergeCell ref="Q20:T20"/>
    <mergeCell ref="A21:D21"/>
    <mergeCell ref="I21:L21"/>
    <mergeCell ref="M21:P21"/>
    <mergeCell ref="Q16:T16"/>
    <mergeCell ref="Q17:T17"/>
    <mergeCell ref="E21:H21"/>
    <mergeCell ref="I13:L13"/>
    <mergeCell ref="I15:L15"/>
    <mergeCell ref="M15:P15"/>
    <mergeCell ref="M14:P14"/>
    <mergeCell ref="I17:L17"/>
    <mergeCell ref="M17:P17"/>
    <mergeCell ref="Q2:T2"/>
    <mergeCell ref="A11:D11"/>
    <mergeCell ref="E11:H11"/>
    <mergeCell ref="I11:L11"/>
    <mergeCell ref="M11:P11"/>
    <mergeCell ref="Q11:T11"/>
    <mergeCell ref="A2:H6"/>
    <mergeCell ref="A7:H10"/>
    <mergeCell ref="M2:P10"/>
    <mergeCell ref="Q4:T4"/>
    <mergeCell ref="I44:L44"/>
    <mergeCell ref="M38:P38"/>
    <mergeCell ref="M39:P39"/>
    <mergeCell ref="M40:P40"/>
    <mergeCell ref="Q12:T12"/>
    <mergeCell ref="Q14:T14"/>
    <mergeCell ref="Q35:T35"/>
    <mergeCell ref="Q13:T13"/>
    <mergeCell ref="M41:P41"/>
    <mergeCell ref="M12:P12"/>
  </mergeCells>
  <phoneticPr fontId="3" type="noConversion"/>
  <pageMargins left="0.31496062992125984" right="0.11811023622047245" top="3.937007874015748E-2" bottom="3.937007874015748E-2" header="0.51181102362204722" footer="0.51181102362204722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515B2-80AD-47B4-AFCE-265D9A01C9C2}">
  <dimension ref="A1:AK47"/>
  <sheetViews>
    <sheetView zoomScale="80" zoomScaleNormal="80" workbookViewId="0">
      <selection activeCell="K48" sqref="K48"/>
    </sheetView>
  </sheetViews>
  <sheetFormatPr defaultRowHeight="20.25"/>
  <cols>
    <col min="1" max="1" width="5.625" style="39" customWidth="1"/>
    <col min="2" max="2" width="0" style="35" hidden="1" customWidth="1"/>
    <col min="3" max="3" width="12.625" style="35" customWidth="1"/>
    <col min="4" max="4" width="4.625" style="122" customWidth="1"/>
    <col min="5" max="5" width="4.625" style="35" customWidth="1"/>
    <col min="6" max="6" width="12.625" style="35" customWidth="1"/>
    <col min="7" max="7" width="4.625" style="122" customWidth="1"/>
    <col min="8" max="8" width="4.625" style="35" customWidth="1"/>
    <col min="9" max="9" width="12.625" style="35" customWidth="1"/>
    <col min="10" max="10" width="4.625" style="122" customWidth="1"/>
    <col min="11" max="11" width="4.625" style="35" customWidth="1"/>
    <col min="12" max="12" width="12.625" style="35" customWidth="1"/>
    <col min="13" max="13" width="4.625" style="122" customWidth="1"/>
    <col min="14" max="14" width="4.625" style="35" customWidth="1"/>
    <col min="15" max="15" width="12.625" style="35" customWidth="1"/>
    <col min="16" max="16" width="4.625" style="122" customWidth="1"/>
    <col min="17" max="17" width="4.625" style="35" customWidth="1"/>
    <col min="18" max="18" width="12.625" style="35" customWidth="1"/>
    <col min="19" max="19" width="4.625" style="122" customWidth="1"/>
    <col min="20" max="20" width="4.625" style="35" customWidth="1"/>
    <col min="21" max="21" width="5.625" style="35" customWidth="1"/>
    <col min="22" max="22" width="12.625" style="158" customWidth="1"/>
    <col min="23" max="23" width="12.625" style="159" customWidth="1"/>
    <col min="24" max="24" width="5.625" style="160" customWidth="1"/>
    <col min="25" max="25" width="6.625" style="35" customWidth="1"/>
    <col min="26" max="26" width="6" style="35" hidden="1" customWidth="1"/>
    <col min="27" max="27" width="5.5" style="39" hidden="1" customWidth="1"/>
    <col min="28" max="28" width="7.75" style="35" hidden="1" customWidth="1"/>
    <col min="29" max="29" width="8" style="35" hidden="1" customWidth="1"/>
    <col min="30" max="30" width="7.875" style="35" hidden="1" customWidth="1"/>
    <col min="31" max="31" width="7.5" style="35" hidden="1" customWidth="1"/>
    <col min="32" max="16384" width="9" style="35"/>
  </cols>
  <sheetData>
    <row r="1" spans="1:37" s="30" customFormat="1" ht="20.100000000000001" customHeight="1">
      <c r="A1" s="27" t="s">
        <v>0</v>
      </c>
      <c r="B1" s="28"/>
      <c r="C1" s="28"/>
      <c r="D1" s="28"/>
      <c r="E1" s="28"/>
      <c r="F1" s="28"/>
      <c r="G1" s="278" t="s">
        <v>272</v>
      </c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9"/>
      <c r="AA1" s="31"/>
    </row>
    <row r="2" spans="1:37" ht="17.100000000000001" customHeight="1" thickBot="1">
      <c r="A2" s="32" t="s">
        <v>176</v>
      </c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38"/>
      <c r="Y2" s="36"/>
    </row>
    <row r="3" spans="1:37" ht="17.100000000000001" customHeight="1">
      <c r="A3" s="40" t="s">
        <v>177</v>
      </c>
      <c r="B3" s="41" t="s">
        <v>178</v>
      </c>
      <c r="C3" s="42" t="s">
        <v>179</v>
      </c>
      <c r="D3" s="43" t="s">
        <v>180</v>
      </c>
      <c r="E3" s="43" t="s">
        <v>181</v>
      </c>
      <c r="F3" s="42" t="s">
        <v>182</v>
      </c>
      <c r="G3" s="43" t="s">
        <v>180</v>
      </c>
      <c r="H3" s="43" t="s">
        <v>181</v>
      </c>
      <c r="I3" s="42" t="s">
        <v>183</v>
      </c>
      <c r="J3" s="43" t="s">
        <v>180</v>
      </c>
      <c r="K3" s="43" t="s">
        <v>181</v>
      </c>
      <c r="L3" s="42" t="s">
        <v>183</v>
      </c>
      <c r="M3" s="43" t="s">
        <v>180</v>
      </c>
      <c r="N3" s="43" t="s">
        <v>181</v>
      </c>
      <c r="O3" s="42" t="s">
        <v>183</v>
      </c>
      <c r="P3" s="43" t="s">
        <v>180</v>
      </c>
      <c r="Q3" s="43" t="s">
        <v>181</v>
      </c>
      <c r="R3" s="44" t="s">
        <v>184</v>
      </c>
      <c r="S3" s="43" t="s">
        <v>180</v>
      </c>
      <c r="T3" s="43" t="s">
        <v>181</v>
      </c>
      <c r="U3" s="45" t="s">
        <v>185</v>
      </c>
      <c r="V3" s="46" t="s">
        <v>186</v>
      </c>
      <c r="W3" s="47" t="s">
        <v>187</v>
      </c>
      <c r="X3" s="48" t="s">
        <v>188</v>
      </c>
      <c r="Y3" s="39"/>
      <c r="Z3" s="39"/>
      <c r="AG3" s="39"/>
    </row>
    <row r="4" spans="1:37" ht="17.100000000000001" customHeight="1">
      <c r="A4" s="49">
        <v>4</v>
      </c>
      <c r="B4" s="285"/>
      <c r="C4" s="182" t="str">
        <f>玉美彰化菜單!A21</f>
        <v>白飯</v>
      </c>
      <c r="D4" s="50" t="s">
        <v>218</v>
      </c>
      <c r="E4" s="183"/>
      <c r="F4" s="182" t="str">
        <f>玉美彰化菜單!A22</f>
        <v>香酥雞翅(炸)</v>
      </c>
      <c r="G4" s="53" t="s">
        <v>217</v>
      </c>
      <c r="H4" s="183"/>
      <c r="I4" s="182" t="str">
        <f>玉美彰化菜單!A23</f>
        <v>蒜茸黑干(豆)</v>
      </c>
      <c r="J4" s="53" t="s">
        <v>219</v>
      </c>
      <c r="K4" s="183"/>
      <c r="L4" s="182" t="str">
        <f>玉美彰化菜單!A24</f>
        <v>什錦鮮蔬煲</v>
      </c>
      <c r="M4" s="53" t="s">
        <v>219</v>
      </c>
      <c r="N4" s="183"/>
      <c r="O4" s="182" t="str">
        <f>玉美彰化菜單!A25</f>
        <v>深色蔬菜</v>
      </c>
      <c r="P4" s="50" t="s">
        <v>273</v>
      </c>
      <c r="Q4" s="183"/>
      <c r="R4" s="182" t="str">
        <f>玉美彰化菜單!A26</f>
        <v>巧達濃湯(芡)</v>
      </c>
      <c r="S4" s="134" t="s">
        <v>219</v>
      </c>
      <c r="T4" s="184"/>
      <c r="U4" s="286"/>
      <c r="V4" s="54" t="s">
        <v>189</v>
      </c>
      <c r="W4" s="55" t="s">
        <v>190</v>
      </c>
      <c r="X4" s="56">
        <v>6.2</v>
      </c>
      <c r="AB4" s="35" t="s">
        <v>191</v>
      </c>
      <c r="AC4" s="35" t="s">
        <v>192</v>
      </c>
      <c r="AD4" s="35" t="s">
        <v>193</v>
      </c>
      <c r="AE4" s="35" t="s">
        <v>194</v>
      </c>
      <c r="AG4" s="39"/>
    </row>
    <row r="5" spans="1:37" ht="17.100000000000001" customHeight="1">
      <c r="A5" s="57" t="s">
        <v>195</v>
      </c>
      <c r="B5" s="279"/>
      <c r="C5" s="61" t="s">
        <v>221</v>
      </c>
      <c r="D5" s="62"/>
      <c r="E5" s="166">
        <v>120</v>
      </c>
      <c r="F5" s="61" t="s">
        <v>274</v>
      </c>
      <c r="G5" s="62"/>
      <c r="H5" s="62">
        <v>80</v>
      </c>
      <c r="I5" s="64" t="s">
        <v>275</v>
      </c>
      <c r="J5" s="64" t="s">
        <v>227</v>
      </c>
      <c r="K5" s="64">
        <v>35</v>
      </c>
      <c r="L5" s="64" t="s">
        <v>224</v>
      </c>
      <c r="M5" s="65"/>
      <c r="N5" s="65">
        <v>50</v>
      </c>
      <c r="O5" s="67" t="s">
        <v>225</v>
      </c>
      <c r="P5" s="136"/>
      <c r="Q5" s="137">
        <v>100</v>
      </c>
      <c r="R5" s="64" t="s">
        <v>276</v>
      </c>
      <c r="T5" s="65">
        <v>10</v>
      </c>
      <c r="U5" s="281"/>
      <c r="V5" s="69">
        <f>X4*15+X6*5</f>
        <v>103</v>
      </c>
      <c r="W5" s="70" t="s">
        <v>196</v>
      </c>
      <c r="X5" s="71">
        <v>2</v>
      </c>
      <c r="Y5" s="36"/>
      <c r="Z5" s="39" t="s">
        <v>197</v>
      </c>
      <c r="AA5" s="39">
        <v>5.7</v>
      </c>
      <c r="AB5" s="39">
        <f>AA5*2</f>
        <v>11.4</v>
      </c>
      <c r="AC5" s="39"/>
      <c r="AD5" s="39">
        <f>AA5*15</f>
        <v>85.5</v>
      </c>
      <c r="AE5" s="39">
        <f>AB5*4+AD5*4</f>
        <v>387.6</v>
      </c>
      <c r="AF5" s="39"/>
      <c r="AG5" s="39"/>
      <c r="AH5" s="39"/>
      <c r="AI5" s="39"/>
      <c r="AJ5" s="39"/>
      <c r="AK5" s="39"/>
    </row>
    <row r="6" spans="1:37" ht="17.100000000000001" customHeight="1">
      <c r="A6" s="57">
        <v>11</v>
      </c>
      <c r="B6" s="279"/>
      <c r="C6" s="75"/>
      <c r="D6" s="76"/>
      <c r="E6" s="168"/>
      <c r="F6" s="75"/>
      <c r="G6" s="76"/>
      <c r="H6" s="76"/>
      <c r="I6" s="79" t="s">
        <v>229</v>
      </c>
      <c r="J6" s="79"/>
      <c r="K6" s="79">
        <v>5</v>
      </c>
      <c r="L6" s="78" t="s">
        <v>229</v>
      </c>
      <c r="M6" s="79"/>
      <c r="N6" s="79">
        <v>10</v>
      </c>
      <c r="O6" s="120"/>
      <c r="P6" s="120"/>
      <c r="Q6" s="120"/>
      <c r="R6" s="78" t="s">
        <v>248</v>
      </c>
      <c r="T6" s="79">
        <v>20</v>
      </c>
      <c r="U6" s="281"/>
      <c r="V6" s="82" t="s">
        <v>198</v>
      </c>
      <c r="W6" s="83" t="s">
        <v>199</v>
      </c>
      <c r="X6" s="71">
        <v>2</v>
      </c>
      <c r="Z6" s="84" t="s">
        <v>200</v>
      </c>
      <c r="AA6" s="39">
        <v>2</v>
      </c>
      <c r="AB6" s="85">
        <f>AA6*7</f>
        <v>14</v>
      </c>
      <c r="AC6" s="39">
        <f>AA6*5</f>
        <v>10</v>
      </c>
      <c r="AD6" s="39" t="s">
        <v>201</v>
      </c>
      <c r="AE6" s="86">
        <f>AB6*4+AC6*9</f>
        <v>146</v>
      </c>
      <c r="AF6" s="84"/>
      <c r="AG6" s="39"/>
      <c r="AH6" s="85"/>
      <c r="AI6" s="39"/>
      <c r="AJ6" s="39"/>
      <c r="AK6" s="86"/>
    </row>
    <row r="7" spans="1:37" ht="17.100000000000001" customHeight="1">
      <c r="A7" s="57" t="s">
        <v>202</v>
      </c>
      <c r="B7" s="279"/>
      <c r="C7" s="120"/>
      <c r="D7" s="120"/>
      <c r="E7" s="120"/>
      <c r="F7" s="75"/>
      <c r="G7" s="76"/>
      <c r="H7" s="76"/>
      <c r="I7" s="76" t="s">
        <v>228</v>
      </c>
      <c r="J7" s="76"/>
      <c r="K7" s="76">
        <v>5</v>
      </c>
      <c r="L7" s="78" t="s">
        <v>277</v>
      </c>
      <c r="M7" s="79"/>
      <c r="N7" s="79">
        <v>10</v>
      </c>
      <c r="O7" s="120"/>
      <c r="P7" s="121"/>
      <c r="Q7" s="120"/>
      <c r="R7" s="78" t="s">
        <v>229</v>
      </c>
      <c r="T7" s="79">
        <v>15</v>
      </c>
      <c r="U7" s="281"/>
      <c r="V7" s="69">
        <f>X7*5+X5*5</f>
        <v>22.5</v>
      </c>
      <c r="W7" s="83" t="s">
        <v>203</v>
      </c>
      <c r="X7" s="71">
        <v>2.5</v>
      </c>
      <c r="Y7" s="36"/>
      <c r="Z7" s="35" t="s">
        <v>204</v>
      </c>
      <c r="AA7" s="39">
        <v>2.4</v>
      </c>
      <c r="AB7" s="39">
        <f>AA7*1</f>
        <v>2.4</v>
      </c>
      <c r="AC7" s="39" t="s">
        <v>201</v>
      </c>
      <c r="AD7" s="39">
        <f>AA7*5</f>
        <v>12</v>
      </c>
      <c r="AE7" s="39">
        <f>AB7*4+AD7*4</f>
        <v>57.6</v>
      </c>
      <c r="AG7" s="39"/>
      <c r="AH7" s="39"/>
      <c r="AI7" s="39"/>
      <c r="AJ7" s="39"/>
      <c r="AK7" s="39"/>
    </row>
    <row r="8" spans="1:37" ht="17.100000000000001" customHeight="1">
      <c r="A8" s="284" t="s">
        <v>205</v>
      </c>
      <c r="B8" s="279"/>
      <c r="C8" s="120"/>
      <c r="D8" s="120"/>
      <c r="E8" s="120"/>
      <c r="F8" s="76"/>
      <c r="G8" s="76"/>
      <c r="H8" s="139"/>
      <c r="I8" s="75"/>
      <c r="J8" s="76"/>
      <c r="K8" s="76"/>
      <c r="L8" s="78" t="s">
        <v>228</v>
      </c>
      <c r="M8" s="79"/>
      <c r="N8" s="79">
        <v>5</v>
      </c>
      <c r="O8" s="120"/>
      <c r="P8" s="121"/>
      <c r="Q8" s="120"/>
      <c r="R8" s="79"/>
      <c r="T8" s="79"/>
      <c r="U8" s="281"/>
      <c r="V8" s="82" t="s">
        <v>206</v>
      </c>
      <c r="W8" s="83" t="s">
        <v>207</v>
      </c>
      <c r="X8" s="71"/>
      <c r="Z8" s="35" t="s">
        <v>208</v>
      </c>
      <c r="AA8" s="39">
        <v>2.5</v>
      </c>
      <c r="AB8" s="39"/>
      <c r="AC8" s="39">
        <f>AA8*5</f>
        <v>12.5</v>
      </c>
      <c r="AD8" s="39" t="s">
        <v>201</v>
      </c>
      <c r="AE8" s="39">
        <f>AC8*9</f>
        <v>112.5</v>
      </c>
      <c r="AG8" s="39"/>
      <c r="AH8" s="39"/>
      <c r="AI8" s="39"/>
      <c r="AJ8" s="39"/>
      <c r="AK8" s="39"/>
    </row>
    <row r="9" spans="1:37" ht="17.100000000000001" customHeight="1">
      <c r="A9" s="284"/>
      <c r="B9" s="279"/>
      <c r="C9" s="120"/>
      <c r="D9" s="120"/>
      <c r="E9" s="120"/>
      <c r="F9" s="168"/>
      <c r="G9" s="168"/>
      <c r="H9" s="139"/>
      <c r="I9" s="168"/>
      <c r="J9" s="168"/>
      <c r="K9" s="139"/>
      <c r="L9" s="79"/>
      <c r="M9" s="79"/>
      <c r="N9" s="139"/>
      <c r="O9" s="120"/>
      <c r="P9" s="121"/>
      <c r="Q9" s="120"/>
      <c r="R9" s="78"/>
      <c r="T9" s="79"/>
      <c r="U9" s="281"/>
      <c r="V9" s="69">
        <f>X4*1+X5*7+X6*2</f>
        <v>24.2</v>
      </c>
      <c r="W9" s="90" t="s">
        <v>209</v>
      </c>
      <c r="X9" s="91"/>
      <c r="Y9" s="36"/>
      <c r="Z9" s="35" t="s">
        <v>210</v>
      </c>
      <c r="AD9" s="35">
        <f>AA9*15</f>
        <v>0</v>
      </c>
      <c r="AG9" s="39"/>
    </row>
    <row r="10" spans="1:37" ht="17.100000000000001" customHeight="1">
      <c r="A10" s="92" t="s">
        <v>211</v>
      </c>
      <c r="B10" s="93"/>
      <c r="C10" s="120"/>
      <c r="D10" s="121"/>
      <c r="E10" s="120"/>
      <c r="F10" s="120"/>
      <c r="G10" s="121"/>
      <c r="H10" s="120"/>
      <c r="I10" s="120"/>
      <c r="J10" s="121"/>
      <c r="K10" s="120"/>
      <c r="L10" s="120"/>
      <c r="M10" s="121"/>
      <c r="N10" s="120"/>
      <c r="O10" s="120"/>
      <c r="P10" s="121"/>
      <c r="Q10" s="120"/>
      <c r="R10" s="168"/>
      <c r="S10" s="168"/>
      <c r="T10" s="168"/>
      <c r="U10" s="281"/>
      <c r="V10" s="82" t="s">
        <v>212</v>
      </c>
      <c r="W10" s="94"/>
      <c r="X10" s="71"/>
      <c r="AB10" s="35">
        <f>SUM(AB5:AB9)</f>
        <v>27.799999999999997</v>
      </c>
      <c r="AC10" s="35">
        <f>SUM(AC5:AC9)</f>
        <v>22.5</v>
      </c>
      <c r="AD10" s="35">
        <f>SUM(AD5:AD9)</f>
        <v>97.5</v>
      </c>
      <c r="AE10" s="35">
        <f>AB10*4+AC10*9+AD10*4</f>
        <v>703.7</v>
      </c>
      <c r="AG10" s="39"/>
    </row>
    <row r="11" spans="1:37" ht="17.100000000000001" customHeight="1">
      <c r="A11" s="108"/>
      <c r="B11" s="109"/>
      <c r="C11" s="140"/>
      <c r="D11" s="140"/>
      <c r="E11" s="141"/>
      <c r="F11" s="141"/>
      <c r="G11" s="140"/>
      <c r="H11" s="141"/>
      <c r="I11" s="141"/>
      <c r="J11" s="140"/>
      <c r="K11" s="141"/>
      <c r="L11" s="141"/>
      <c r="M11" s="140"/>
      <c r="N11" s="141"/>
      <c r="O11" s="141"/>
      <c r="P11" s="140"/>
      <c r="Q11" s="141"/>
      <c r="R11" s="141"/>
      <c r="S11" s="140"/>
      <c r="T11" s="141"/>
      <c r="U11" s="282"/>
      <c r="V11" s="99">
        <f>V5*4+V7*9+V9*4</f>
        <v>711.3</v>
      </c>
      <c r="W11" s="100"/>
      <c r="X11" s="101"/>
      <c r="Y11" s="36"/>
      <c r="AB11" s="102">
        <f>AB10*4/AE10</f>
        <v>0.15802188432570696</v>
      </c>
      <c r="AC11" s="102">
        <f>AC10*9/AE10</f>
        <v>0.28776467244564441</v>
      </c>
      <c r="AD11" s="102">
        <f>AD10*4/AE10</f>
        <v>0.55421344322864852</v>
      </c>
    </row>
    <row r="12" spans="1:37" ht="17.100000000000001" customHeight="1">
      <c r="A12" s="49">
        <v>4</v>
      </c>
      <c r="B12" s="285"/>
      <c r="C12" s="51" t="str">
        <f>玉美彰化菜單!E21</f>
        <v>蕎麥飯</v>
      </c>
      <c r="D12" s="51" t="s">
        <v>218</v>
      </c>
      <c r="E12" s="51"/>
      <c r="F12" s="51" t="str">
        <f>玉美彰化菜單!E22</f>
        <v>照燒魚柳(海)</v>
      </c>
      <c r="G12" s="134" t="s">
        <v>240</v>
      </c>
      <c r="H12" s="51"/>
      <c r="I12" s="51" t="str">
        <f>玉美彰化菜單!E23</f>
        <v>鮮筍炒菇</v>
      </c>
      <c r="J12" s="134"/>
      <c r="K12" s="51"/>
      <c r="L12" s="51" t="str">
        <f>玉美彰化菜單!E24</f>
        <v>五香肉燥(豆.醃)</v>
      </c>
      <c r="M12" s="134" t="s">
        <v>219</v>
      </c>
      <c r="N12" s="51"/>
      <c r="O12" s="51" t="str">
        <f>玉美彰化菜單!E25</f>
        <v>深色蔬菜</v>
      </c>
      <c r="P12" s="51" t="s">
        <v>273</v>
      </c>
      <c r="Q12" s="51"/>
      <c r="R12" s="51" t="str">
        <f>玉美彰化菜單!E26</f>
        <v>大瓜湯</v>
      </c>
      <c r="S12" s="134" t="s">
        <v>219</v>
      </c>
      <c r="T12" s="51"/>
      <c r="U12" s="286"/>
      <c r="V12" s="54" t="s">
        <v>189</v>
      </c>
      <c r="W12" s="55" t="s">
        <v>190</v>
      </c>
      <c r="X12" s="56">
        <v>6</v>
      </c>
      <c r="AB12" s="35" t="s">
        <v>191</v>
      </c>
      <c r="AC12" s="35" t="s">
        <v>192</v>
      </c>
      <c r="AD12" s="35" t="s">
        <v>193</v>
      </c>
      <c r="AE12" s="35" t="s">
        <v>194</v>
      </c>
    </row>
    <row r="13" spans="1:37" ht="17.100000000000001" customHeight="1">
      <c r="A13" s="57" t="s">
        <v>195</v>
      </c>
      <c r="B13" s="279"/>
      <c r="C13" s="170" t="s">
        <v>221</v>
      </c>
      <c r="D13" s="171"/>
      <c r="E13" s="166">
        <v>80</v>
      </c>
      <c r="F13" s="64" t="s">
        <v>278</v>
      </c>
      <c r="G13" s="145" t="s">
        <v>235</v>
      </c>
      <c r="H13" s="65">
        <v>60</v>
      </c>
      <c r="I13" s="64" t="s">
        <v>279</v>
      </c>
      <c r="J13" s="65"/>
      <c r="K13" s="65">
        <v>50</v>
      </c>
      <c r="L13" s="185" t="s">
        <v>280</v>
      </c>
      <c r="M13" s="145"/>
      <c r="N13" s="65">
        <v>3</v>
      </c>
      <c r="O13" s="67" t="s">
        <v>225</v>
      </c>
      <c r="P13" s="136"/>
      <c r="Q13" s="137">
        <v>100</v>
      </c>
      <c r="R13" s="65" t="s">
        <v>254</v>
      </c>
      <c r="S13" s="65"/>
      <c r="T13" s="65">
        <v>40</v>
      </c>
      <c r="U13" s="281"/>
      <c r="V13" s="69">
        <f t="shared" ref="V13" si="0">X12*15+X14*5</f>
        <v>102.5</v>
      </c>
      <c r="W13" s="70" t="s">
        <v>196</v>
      </c>
      <c r="X13" s="71">
        <v>2</v>
      </c>
      <c r="Y13" s="36"/>
      <c r="Z13" s="39" t="s">
        <v>197</v>
      </c>
      <c r="AA13" s="39">
        <v>6</v>
      </c>
      <c r="AB13" s="39">
        <f>AA13*2</f>
        <v>12</v>
      </c>
      <c r="AC13" s="39"/>
      <c r="AD13" s="39">
        <f>AA13*15</f>
        <v>90</v>
      </c>
      <c r="AE13" s="39">
        <f>AB13*4+AD13*4</f>
        <v>408</v>
      </c>
    </row>
    <row r="14" spans="1:37" ht="17.100000000000001" customHeight="1">
      <c r="A14" s="57">
        <v>12</v>
      </c>
      <c r="B14" s="279"/>
      <c r="C14" s="186" t="s">
        <v>281</v>
      </c>
      <c r="D14" s="76"/>
      <c r="E14" s="168">
        <v>40</v>
      </c>
      <c r="F14" s="79" t="s">
        <v>229</v>
      </c>
      <c r="G14" s="79"/>
      <c r="H14" s="79">
        <v>15</v>
      </c>
      <c r="I14" s="78" t="s">
        <v>282</v>
      </c>
      <c r="J14" s="79"/>
      <c r="K14" s="79">
        <v>20</v>
      </c>
      <c r="L14" s="78" t="s">
        <v>283</v>
      </c>
      <c r="M14" s="78" t="s">
        <v>227</v>
      </c>
      <c r="N14" s="78">
        <v>10</v>
      </c>
      <c r="O14" s="120"/>
      <c r="P14" s="120"/>
      <c r="Q14" s="120"/>
      <c r="R14" s="78" t="s">
        <v>260</v>
      </c>
      <c r="S14" s="79"/>
      <c r="T14" s="79">
        <v>10</v>
      </c>
      <c r="U14" s="281"/>
      <c r="V14" s="82" t="s">
        <v>198</v>
      </c>
      <c r="W14" s="83" t="s">
        <v>199</v>
      </c>
      <c r="X14" s="71">
        <v>2.5</v>
      </c>
      <c r="Z14" s="84" t="s">
        <v>200</v>
      </c>
      <c r="AA14" s="39">
        <v>2</v>
      </c>
      <c r="AB14" s="85">
        <f>AA14*7</f>
        <v>14</v>
      </c>
      <c r="AC14" s="39">
        <f>AA14*5</f>
        <v>10</v>
      </c>
      <c r="AD14" s="39" t="s">
        <v>201</v>
      </c>
      <c r="AE14" s="86">
        <f>AB14*4+AC14*9</f>
        <v>146</v>
      </c>
    </row>
    <row r="15" spans="1:37" ht="17.100000000000001" customHeight="1">
      <c r="A15" s="57" t="s">
        <v>202</v>
      </c>
      <c r="B15" s="279"/>
      <c r="C15" s="87"/>
      <c r="D15" s="87"/>
      <c r="E15" s="120"/>
      <c r="F15" s="78" t="s">
        <v>284</v>
      </c>
      <c r="G15" s="79"/>
      <c r="H15" s="79">
        <v>1</v>
      </c>
      <c r="I15" s="78" t="s">
        <v>228</v>
      </c>
      <c r="J15" s="79"/>
      <c r="K15" s="79">
        <v>5</v>
      </c>
      <c r="L15" s="78" t="s">
        <v>285</v>
      </c>
      <c r="M15" s="79"/>
      <c r="N15" s="79">
        <v>20</v>
      </c>
      <c r="O15" s="120"/>
      <c r="P15" s="121"/>
      <c r="Q15" s="120"/>
      <c r="R15" s="79" t="s">
        <v>228</v>
      </c>
      <c r="S15" s="79"/>
      <c r="T15" s="168">
        <v>5</v>
      </c>
      <c r="U15" s="281"/>
      <c r="V15" s="69">
        <f t="shared" ref="V15" si="1">X15*5+X13*5</f>
        <v>22.5</v>
      </c>
      <c r="W15" s="83" t="s">
        <v>203</v>
      </c>
      <c r="X15" s="71">
        <v>2.5</v>
      </c>
      <c r="Y15" s="36"/>
      <c r="Z15" s="35" t="s">
        <v>204</v>
      </c>
      <c r="AA15" s="39">
        <v>1.8</v>
      </c>
      <c r="AB15" s="39">
        <f>AA15*1</f>
        <v>1.8</v>
      </c>
      <c r="AC15" s="39" t="s">
        <v>201</v>
      </c>
      <c r="AD15" s="39">
        <f>AA15*5</f>
        <v>9</v>
      </c>
      <c r="AE15" s="39">
        <f>AB15*4+AD15*4</f>
        <v>43.2</v>
      </c>
    </row>
    <row r="16" spans="1:37" ht="17.100000000000001" customHeight="1">
      <c r="A16" s="284" t="s">
        <v>213</v>
      </c>
      <c r="B16" s="279"/>
      <c r="C16" s="87"/>
      <c r="D16" s="87"/>
      <c r="E16" s="81"/>
      <c r="F16" s="187"/>
      <c r="G16" s="75"/>
      <c r="H16" s="75"/>
      <c r="I16" s="78" t="s">
        <v>231</v>
      </c>
      <c r="J16" s="79"/>
      <c r="K16" s="79">
        <v>3</v>
      </c>
      <c r="L16" s="79" t="s">
        <v>286</v>
      </c>
      <c r="M16" s="146" t="s">
        <v>259</v>
      </c>
      <c r="N16" s="146">
        <v>10</v>
      </c>
      <c r="O16" s="81"/>
      <c r="P16" s="87"/>
      <c r="Q16" s="81"/>
      <c r="R16" s="78"/>
      <c r="S16" s="79"/>
      <c r="T16" s="168"/>
      <c r="U16" s="281"/>
      <c r="V16" s="82" t="s">
        <v>206</v>
      </c>
      <c r="W16" s="83" t="s">
        <v>207</v>
      </c>
      <c r="X16" s="71"/>
      <c r="Z16" s="35" t="s">
        <v>208</v>
      </c>
      <c r="AA16" s="39">
        <v>2.5</v>
      </c>
      <c r="AB16" s="39"/>
      <c r="AC16" s="39">
        <f>AA16*5</f>
        <v>12.5</v>
      </c>
      <c r="AD16" s="39" t="s">
        <v>201</v>
      </c>
      <c r="AE16" s="39">
        <f>AC16*9</f>
        <v>112.5</v>
      </c>
    </row>
    <row r="17" spans="1:37" ht="17.100000000000001" customHeight="1">
      <c r="A17" s="284"/>
      <c r="B17" s="279"/>
      <c r="C17" s="87"/>
      <c r="D17" s="87"/>
      <c r="E17" s="81"/>
      <c r="F17" s="81"/>
      <c r="G17" s="87"/>
      <c r="H17" s="81"/>
      <c r="I17" s="79"/>
      <c r="J17" s="78"/>
      <c r="L17" s="76"/>
      <c r="M17" s="76"/>
      <c r="N17" s="187"/>
      <c r="O17" s="81"/>
      <c r="P17" s="87"/>
      <c r="Q17" s="81"/>
      <c r="R17" s="78"/>
      <c r="S17" s="79"/>
      <c r="T17" s="168"/>
      <c r="U17" s="281"/>
      <c r="V17" s="69">
        <f t="shared" ref="V17" si="2">X12*1+X13*7+X14*2</f>
        <v>25</v>
      </c>
      <c r="W17" s="90" t="s">
        <v>209</v>
      </c>
      <c r="X17" s="91"/>
      <c r="Y17" s="36"/>
      <c r="Z17" s="35" t="s">
        <v>210</v>
      </c>
      <c r="AD17" s="35">
        <f>AA17*15</f>
        <v>0</v>
      </c>
    </row>
    <row r="18" spans="1:37" ht="17.100000000000001" customHeight="1">
      <c r="A18" s="92" t="s">
        <v>211</v>
      </c>
      <c r="B18" s="93"/>
      <c r="C18" s="87"/>
      <c r="D18" s="87"/>
      <c r="E18" s="81"/>
      <c r="F18" s="81"/>
      <c r="G18" s="87"/>
      <c r="H18" s="81"/>
      <c r="I18" s="78"/>
      <c r="J18" s="79"/>
      <c r="K18" s="79"/>
      <c r="L18" s="76"/>
      <c r="M18" s="76"/>
      <c r="N18" s="187"/>
      <c r="O18" s="81"/>
      <c r="P18" s="87"/>
      <c r="Q18" s="81"/>
      <c r="R18" s="81"/>
      <c r="S18" s="116"/>
      <c r="T18" s="81"/>
      <c r="U18" s="281"/>
      <c r="V18" s="82" t="s">
        <v>212</v>
      </c>
      <c r="W18" s="94"/>
      <c r="X18" s="71"/>
      <c r="AB18" s="35">
        <f>SUM(AB13:AB17)</f>
        <v>27.8</v>
      </c>
      <c r="AC18" s="35">
        <f>SUM(AC13:AC17)</f>
        <v>22.5</v>
      </c>
      <c r="AD18" s="35">
        <f>SUM(AD13:AD17)</f>
        <v>99</v>
      </c>
      <c r="AE18" s="35">
        <f>AB18*4+AC18*9+AD18*4</f>
        <v>709.7</v>
      </c>
    </row>
    <row r="19" spans="1:37" ht="17.100000000000001" customHeight="1">
      <c r="A19" s="108"/>
      <c r="B19" s="109"/>
      <c r="C19" s="140"/>
      <c r="D19" s="140"/>
      <c r="E19" s="141"/>
      <c r="F19" s="141"/>
      <c r="G19" s="140"/>
      <c r="H19" s="141"/>
      <c r="I19" s="141"/>
      <c r="J19" s="140"/>
      <c r="K19" s="141"/>
      <c r="L19" s="141"/>
      <c r="M19" s="140"/>
      <c r="N19" s="141"/>
      <c r="O19" s="141"/>
      <c r="P19" s="140"/>
      <c r="Q19" s="141"/>
      <c r="R19" s="141"/>
      <c r="S19" s="188"/>
      <c r="T19" s="141"/>
      <c r="U19" s="282"/>
      <c r="V19" s="99">
        <f t="shared" ref="V19" si="3">V13*4+V15*9+V17*4</f>
        <v>712.5</v>
      </c>
      <c r="W19" s="110"/>
      <c r="X19" s="101"/>
      <c r="Y19" s="36"/>
      <c r="AB19" s="102">
        <f>AB18*4/AE18</f>
        <v>0.15668592362970268</v>
      </c>
      <c r="AC19" s="102">
        <f>AC18*9/AE18</f>
        <v>0.28533183035085247</v>
      </c>
      <c r="AD19" s="102">
        <f>AD18*4/AE18</f>
        <v>0.55798224601944479</v>
      </c>
    </row>
    <row r="20" spans="1:37" ht="17.100000000000001" customHeight="1">
      <c r="A20" s="49">
        <v>4</v>
      </c>
      <c r="B20" s="285"/>
      <c r="C20" s="51" t="str">
        <f>玉美彰化菜單!I21</f>
        <v>白飯</v>
      </c>
      <c r="D20" s="51" t="s">
        <v>218</v>
      </c>
      <c r="E20" s="51"/>
      <c r="F20" s="51" t="str">
        <f>玉美彰化菜單!I22</f>
        <v>椒鹽豬柳(炸)</v>
      </c>
      <c r="G20" s="134" t="s">
        <v>217</v>
      </c>
      <c r="H20" s="51"/>
      <c r="I20" s="51" t="str">
        <f>玉美彰化菜單!I23</f>
        <v>白菜滷</v>
      </c>
      <c r="J20" s="134" t="s">
        <v>219</v>
      </c>
      <c r="K20" s="51"/>
      <c r="L20" s="51" t="str">
        <f>玉美彰化菜單!I24</f>
        <v>*沙茶什錦煲</v>
      </c>
      <c r="M20" s="189" t="s">
        <v>219</v>
      </c>
      <c r="N20" s="115"/>
      <c r="O20" s="51" t="str">
        <f>玉美彰化菜單!I25</f>
        <v>深色蔬菜</v>
      </c>
      <c r="P20" s="51" t="s">
        <v>273</v>
      </c>
      <c r="Q20" s="51"/>
      <c r="R20" s="51" t="str">
        <f>玉美彰化菜單!I26</f>
        <v>營養豆薯湯</v>
      </c>
      <c r="S20" s="134" t="s">
        <v>219</v>
      </c>
      <c r="T20" s="51"/>
      <c r="U20" s="286"/>
      <c r="V20" s="54" t="s">
        <v>189</v>
      </c>
      <c r="W20" s="55" t="s">
        <v>190</v>
      </c>
      <c r="X20" s="56">
        <v>6.5</v>
      </c>
      <c r="AB20" s="35" t="s">
        <v>191</v>
      </c>
      <c r="AC20" s="35" t="s">
        <v>192</v>
      </c>
      <c r="AD20" s="35" t="s">
        <v>193</v>
      </c>
      <c r="AE20" s="35" t="s">
        <v>194</v>
      </c>
      <c r="AG20" s="39"/>
    </row>
    <row r="21" spans="1:37" ht="17.100000000000001" customHeight="1">
      <c r="A21" s="57" t="s">
        <v>195</v>
      </c>
      <c r="B21" s="279"/>
      <c r="C21" s="61" t="s">
        <v>242</v>
      </c>
      <c r="D21" s="166"/>
      <c r="E21" s="166">
        <v>110</v>
      </c>
      <c r="F21" s="64" t="s">
        <v>287</v>
      </c>
      <c r="G21" s="65"/>
      <c r="H21" s="65">
        <v>50</v>
      </c>
      <c r="I21" s="64" t="s">
        <v>288</v>
      </c>
      <c r="J21" s="65"/>
      <c r="K21" s="65">
        <v>80</v>
      </c>
      <c r="L21" s="64" t="s">
        <v>289</v>
      </c>
      <c r="M21" s="65"/>
      <c r="N21" s="65">
        <v>10</v>
      </c>
      <c r="O21" s="67" t="s">
        <v>225</v>
      </c>
      <c r="P21" s="136"/>
      <c r="Q21" s="137">
        <v>100</v>
      </c>
      <c r="R21" s="64" t="s">
        <v>290</v>
      </c>
      <c r="S21" s="65"/>
      <c r="T21" s="65">
        <v>20</v>
      </c>
      <c r="U21" s="290"/>
      <c r="V21" s="69">
        <f t="shared" ref="V21" si="4">X20*15+X22*5</f>
        <v>109</v>
      </c>
      <c r="W21" s="70" t="s">
        <v>196</v>
      </c>
      <c r="X21" s="71">
        <v>2</v>
      </c>
      <c r="Y21" s="36"/>
      <c r="Z21" s="39" t="s">
        <v>197</v>
      </c>
      <c r="AA21" s="39">
        <v>5.7</v>
      </c>
      <c r="AB21" s="39">
        <f>AA21*2</f>
        <v>11.4</v>
      </c>
      <c r="AC21" s="39"/>
      <c r="AD21" s="39">
        <f>AA21*15</f>
        <v>85.5</v>
      </c>
      <c r="AE21" s="39">
        <f>AB21*4+AD21*4</f>
        <v>387.6</v>
      </c>
      <c r="AF21" s="39"/>
      <c r="AG21" s="39"/>
      <c r="AH21" s="39"/>
      <c r="AI21" s="39"/>
      <c r="AJ21" s="39"/>
      <c r="AK21" s="39"/>
    </row>
    <row r="22" spans="1:37" ht="17.100000000000001" customHeight="1">
      <c r="A22" s="57">
        <v>13</v>
      </c>
      <c r="B22" s="279"/>
      <c r="C22" s="75"/>
      <c r="D22" s="168"/>
      <c r="E22" s="168"/>
      <c r="F22" s="79" t="s">
        <v>291</v>
      </c>
      <c r="G22" s="79"/>
      <c r="H22" s="79">
        <v>20</v>
      </c>
      <c r="I22" s="79" t="s">
        <v>228</v>
      </c>
      <c r="J22" s="79"/>
      <c r="K22" s="79">
        <v>5</v>
      </c>
      <c r="L22" s="211" t="s">
        <v>360</v>
      </c>
      <c r="M22" s="78"/>
      <c r="N22" s="78">
        <v>25</v>
      </c>
      <c r="O22" s="120"/>
      <c r="P22" s="120"/>
      <c r="Q22" s="120"/>
      <c r="R22" s="78" t="s">
        <v>231</v>
      </c>
      <c r="S22" s="79"/>
      <c r="T22" s="79">
        <v>5</v>
      </c>
      <c r="U22" s="290"/>
      <c r="V22" s="82" t="s">
        <v>198</v>
      </c>
      <c r="W22" s="83" t="s">
        <v>199</v>
      </c>
      <c r="X22" s="71">
        <v>2.2999999999999998</v>
      </c>
      <c r="Z22" s="84" t="s">
        <v>200</v>
      </c>
      <c r="AA22" s="39">
        <v>2</v>
      </c>
      <c r="AB22" s="85">
        <f>AA22*7</f>
        <v>14</v>
      </c>
      <c r="AC22" s="39">
        <f>AA22*5</f>
        <v>10</v>
      </c>
      <c r="AD22" s="39" t="s">
        <v>201</v>
      </c>
      <c r="AE22" s="86">
        <f>AB22*4+AC22*9</f>
        <v>146</v>
      </c>
      <c r="AF22" s="84"/>
      <c r="AG22" s="39"/>
      <c r="AH22" s="85"/>
      <c r="AI22" s="39"/>
      <c r="AJ22" s="39"/>
      <c r="AK22" s="86"/>
    </row>
    <row r="23" spans="1:37" ht="17.100000000000001" customHeight="1">
      <c r="A23" s="57" t="s">
        <v>202</v>
      </c>
      <c r="B23" s="279"/>
      <c r="C23" s="168"/>
      <c r="D23" s="168"/>
      <c r="E23" s="168"/>
      <c r="F23" s="76"/>
      <c r="G23" s="76"/>
      <c r="H23" s="76"/>
      <c r="I23" s="78" t="s">
        <v>231</v>
      </c>
      <c r="J23" s="78"/>
      <c r="K23" s="78">
        <v>3</v>
      </c>
      <c r="L23" s="79" t="s">
        <v>228</v>
      </c>
      <c r="M23" s="79"/>
      <c r="N23" s="79">
        <v>5</v>
      </c>
      <c r="O23" s="120"/>
      <c r="P23" s="121"/>
      <c r="Q23" s="120"/>
      <c r="R23" s="79" t="s">
        <v>250</v>
      </c>
      <c r="S23" s="79"/>
      <c r="T23" s="79">
        <v>5</v>
      </c>
      <c r="U23" s="290"/>
      <c r="V23" s="69">
        <f t="shared" ref="V23" si="5">X23*5+X21*5</f>
        <v>22.5</v>
      </c>
      <c r="W23" s="83" t="s">
        <v>203</v>
      </c>
      <c r="X23" s="71">
        <v>2.5</v>
      </c>
      <c r="Y23" s="36"/>
      <c r="Z23" s="35" t="s">
        <v>204</v>
      </c>
      <c r="AA23" s="39">
        <v>2</v>
      </c>
      <c r="AB23" s="39">
        <f>AA23*1</f>
        <v>2</v>
      </c>
      <c r="AC23" s="39" t="s">
        <v>201</v>
      </c>
      <c r="AD23" s="39">
        <f>AA23*5</f>
        <v>10</v>
      </c>
      <c r="AE23" s="39">
        <f>AB23*4+AD23*4</f>
        <v>48</v>
      </c>
      <c r="AG23" s="39"/>
      <c r="AH23" s="39"/>
      <c r="AI23" s="39"/>
      <c r="AJ23" s="39"/>
      <c r="AK23" s="39"/>
    </row>
    <row r="24" spans="1:37" ht="17.100000000000001" customHeight="1">
      <c r="A24" s="284" t="s">
        <v>214</v>
      </c>
      <c r="B24" s="279"/>
      <c r="C24" s="168"/>
      <c r="D24" s="168"/>
      <c r="E24" s="168"/>
      <c r="F24" s="75"/>
      <c r="G24" s="76"/>
      <c r="H24" s="76"/>
      <c r="I24" s="78" t="s">
        <v>265</v>
      </c>
      <c r="J24" s="79"/>
      <c r="K24" s="79">
        <v>5</v>
      </c>
      <c r="L24" s="78" t="s">
        <v>230</v>
      </c>
      <c r="M24" s="79"/>
      <c r="N24" s="79">
        <v>10</v>
      </c>
      <c r="O24" s="190"/>
      <c r="P24" s="126"/>
      <c r="Q24" s="190"/>
      <c r="R24" s="78"/>
      <c r="S24" s="79"/>
      <c r="T24" s="79"/>
      <c r="U24" s="290"/>
      <c r="V24" s="82" t="s">
        <v>206</v>
      </c>
      <c r="W24" s="83" t="s">
        <v>207</v>
      </c>
      <c r="X24" s="71"/>
      <c r="Z24" s="35" t="s">
        <v>208</v>
      </c>
      <c r="AA24" s="39">
        <v>2.5</v>
      </c>
      <c r="AB24" s="39"/>
      <c r="AC24" s="39">
        <f>AA24*5</f>
        <v>12.5</v>
      </c>
      <c r="AD24" s="39" t="s">
        <v>201</v>
      </c>
      <c r="AE24" s="39">
        <f>AC24*9</f>
        <v>112.5</v>
      </c>
      <c r="AG24" s="39"/>
      <c r="AH24" s="39"/>
      <c r="AI24" s="39"/>
      <c r="AJ24" s="39"/>
      <c r="AK24" s="39"/>
    </row>
    <row r="25" spans="1:37" ht="17.100000000000001" customHeight="1">
      <c r="A25" s="284"/>
      <c r="B25" s="279"/>
      <c r="C25" s="168"/>
      <c r="D25" s="168"/>
      <c r="E25" s="168"/>
      <c r="F25" s="191"/>
      <c r="G25" s="126"/>
      <c r="H25" s="190"/>
      <c r="I25" s="79"/>
      <c r="J25" s="79"/>
      <c r="K25" s="168"/>
      <c r="L25" s="192" t="s">
        <v>236</v>
      </c>
      <c r="M25" s="168"/>
      <c r="N25" s="168">
        <v>3</v>
      </c>
      <c r="O25" s="190"/>
      <c r="P25" s="126"/>
      <c r="Q25" s="190"/>
      <c r="R25" s="76"/>
      <c r="S25" s="76"/>
      <c r="T25" s="193"/>
      <c r="U25" s="290"/>
      <c r="V25" s="69">
        <f t="shared" ref="V25" si="6">X20*1+X21*7+X22*2</f>
        <v>25.1</v>
      </c>
      <c r="W25" s="90" t="s">
        <v>209</v>
      </c>
      <c r="X25" s="91"/>
      <c r="Y25" s="36"/>
      <c r="Z25" s="35" t="s">
        <v>210</v>
      </c>
      <c r="AD25" s="35">
        <f>AA25*15</f>
        <v>0</v>
      </c>
      <c r="AG25" s="39"/>
    </row>
    <row r="26" spans="1:37" ht="17.100000000000001" customHeight="1">
      <c r="A26" s="92" t="s">
        <v>211</v>
      </c>
      <c r="B26" s="93"/>
      <c r="C26" s="168"/>
      <c r="D26" s="168"/>
      <c r="E26" s="193"/>
      <c r="F26" s="190"/>
      <c r="G26" s="126"/>
      <c r="H26" s="190"/>
      <c r="I26" s="78"/>
      <c r="J26" s="79"/>
      <c r="K26" s="168"/>
      <c r="L26" s="190"/>
      <c r="M26" s="126"/>
      <c r="N26" s="126"/>
      <c r="O26" s="190"/>
      <c r="P26" s="126"/>
      <c r="Q26" s="190"/>
      <c r="R26" s="190"/>
      <c r="S26" s="126"/>
      <c r="T26" s="190"/>
      <c r="U26" s="290"/>
      <c r="V26" s="82" t="s">
        <v>212</v>
      </c>
      <c r="W26" s="94"/>
      <c r="X26" s="71"/>
      <c r="AB26" s="35">
        <f>SUM(AB21:AB25)</f>
        <v>27.4</v>
      </c>
      <c r="AC26" s="35">
        <f>SUM(AC21:AC25)</f>
        <v>22.5</v>
      </c>
      <c r="AD26" s="35">
        <f>SUM(AD21:AD25)</f>
        <v>95.5</v>
      </c>
      <c r="AE26" s="35">
        <f>AB26*4+AC26*9+AD26*4</f>
        <v>694.1</v>
      </c>
      <c r="AG26" s="39"/>
    </row>
    <row r="27" spans="1:37" ht="17.100000000000001" customHeight="1" thickBot="1">
      <c r="A27" s="128"/>
      <c r="B27" s="129"/>
      <c r="C27" s="121"/>
      <c r="D27" s="121"/>
      <c r="E27" s="120"/>
      <c r="F27" s="120"/>
      <c r="G27" s="121"/>
      <c r="H27" s="120"/>
      <c r="I27" s="120"/>
      <c r="J27" s="121"/>
      <c r="K27" s="194"/>
      <c r="L27" s="190"/>
      <c r="M27" s="126"/>
      <c r="N27" s="190"/>
      <c r="O27" s="127"/>
      <c r="P27" s="121"/>
      <c r="Q27" s="120"/>
      <c r="R27" s="120"/>
      <c r="S27" s="121"/>
      <c r="T27" s="120"/>
      <c r="U27" s="282"/>
      <c r="V27" s="99">
        <f t="shared" ref="V27" si="7">V21*4+V23*9+V25*4</f>
        <v>738.9</v>
      </c>
      <c r="W27" s="100"/>
      <c r="X27" s="101"/>
      <c r="Y27" s="36"/>
      <c r="AB27" s="102">
        <f>AB26*4/AE26</f>
        <v>0.15790231955049702</v>
      </c>
      <c r="AC27" s="102">
        <f>AC26*9/AE26</f>
        <v>0.29174470537386543</v>
      </c>
      <c r="AD27" s="102">
        <f>AD26*4/AE26</f>
        <v>0.55035297507563752</v>
      </c>
      <c r="AG27" s="39"/>
      <c r="AH27" s="102"/>
      <c r="AI27" s="102"/>
      <c r="AJ27" s="102"/>
    </row>
    <row r="28" spans="1:37" ht="17.100000000000001" customHeight="1">
      <c r="A28" s="49">
        <v>4</v>
      </c>
      <c r="B28" s="279"/>
      <c r="C28" s="50" t="str">
        <f>玉美彰化菜單!M21</f>
        <v>小米飯</v>
      </c>
      <c r="D28" s="50" t="s">
        <v>218</v>
      </c>
      <c r="E28" s="50"/>
      <c r="F28" s="50" t="str">
        <f>玉美彰化菜單!M22</f>
        <v>鮮菇燒雞</v>
      </c>
      <c r="G28" s="53" t="s">
        <v>240</v>
      </c>
      <c r="H28" s="50"/>
      <c r="I28" s="50" t="str">
        <f>玉美彰化菜單!M23</f>
        <v>冬瓜炒肉片</v>
      </c>
      <c r="J28" s="53" t="s">
        <v>216</v>
      </c>
      <c r="K28" s="50"/>
      <c r="L28" s="50" t="str">
        <f>玉美彰化菜單!M24</f>
        <v>地瓜薯條</v>
      </c>
      <c r="M28" s="53" t="s">
        <v>263</v>
      </c>
      <c r="N28" s="50"/>
      <c r="O28" s="50" t="str">
        <f>玉美彰化菜單!M25</f>
        <v>深色蔬菜</v>
      </c>
      <c r="P28" s="50" t="s">
        <v>273</v>
      </c>
      <c r="Q28" s="50"/>
      <c r="R28" s="50" t="str">
        <f>玉美彰化菜單!M26</f>
        <v>紫菜蛋花湯</v>
      </c>
      <c r="S28" s="134" t="s">
        <v>219</v>
      </c>
      <c r="T28" s="50"/>
      <c r="U28" s="280"/>
      <c r="V28" s="54" t="s">
        <v>189</v>
      </c>
      <c r="W28" s="55" t="s">
        <v>190</v>
      </c>
      <c r="X28" s="56">
        <v>6.9</v>
      </c>
      <c r="AB28" s="35" t="s">
        <v>191</v>
      </c>
      <c r="AC28" s="35" t="s">
        <v>192</v>
      </c>
      <c r="AD28" s="35" t="s">
        <v>193</v>
      </c>
      <c r="AE28" s="35" t="s">
        <v>194</v>
      </c>
      <c r="AG28" s="39"/>
    </row>
    <row r="29" spans="1:37" ht="17.100000000000001" customHeight="1">
      <c r="A29" s="57" t="s">
        <v>195</v>
      </c>
      <c r="B29" s="279"/>
      <c r="C29" s="170" t="s">
        <v>221</v>
      </c>
      <c r="D29" s="171"/>
      <c r="E29" s="166">
        <v>80</v>
      </c>
      <c r="F29" s="64" t="s">
        <v>292</v>
      </c>
      <c r="G29" s="145"/>
      <c r="H29" s="145">
        <v>85</v>
      </c>
      <c r="I29" s="64" t="s">
        <v>293</v>
      </c>
      <c r="J29" s="64"/>
      <c r="K29" s="64">
        <v>60</v>
      </c>
      <c r="L29" s="65" t="s">
        <v>294</v>
      </c>
      <c r="M29" s="65"/>
      <c r="N29" s="65">
        <v>45</v>
      </c>
      <c r="O29" s="67" t="s">
        <v>225</v>
      </c>
      <c r="P29" s="136"/>
      <c r="Q29" s="137">
        <v>100</v>
      </c>
      <c r="R29" s="64" t="s">
        <v>295</v>
      </c>
      <c r="T29" s="65">
        <v>5</v>
      </c>
      <c r="U29" s="290"/>
      <c r="V29" s="69">
        <f t="shared" ref="V29" si="8">X28*15+X30*5</f>
        <v>113.5</v>
      </c>
      <c r="W29" s="70" t="s">
        <v>196</v>
      </c>
      <c r="X29" s="71">
        <v>2</v>
      </c>
      <c r="Y29" s="36"/>
      <c r="Z29" s="39" t="s">
        <v>197</v>
      </c>
      <c r="AA29" s="39">
        <v>6.1</v>
      </c>
      <c r="AB29" s="39">
        <f>AA29*2</f>
        <v>12.2</v>
      </c>
      <c r="AC29" s="39"/>
      <c r="AD29" s="39">
        <f>AA29*15</f>
        <v>91.5</v>
      </c>
      <c r="AE29" s="39">
        <f>AB29*4+AD29*4</f>
        <v>414.8</v>
      </c>
      <c r="AF29" s="39"/>
      <c r="AG29" s="39"/>
      <c r="AH29" s="39"/>
      <c r="AI29" s="39"/>
      <c r="AJ29" s="39"/>
      <c r="AK29" s="39"/>
    </row>
    <row r="30" spans="1:37" ht="17.100000000000001" customHeight="1">
      <c r="A30" s="57">
        <v>14</v>
      </c>
      <c r="B30" s="279"/>
      <c r="C30" s="72" t="s">
        <v>296</v>
      </c>
      <c r="D30" s="73"/>
      <c r="E30" s="168">
        <v>40</v>
      </c>
      <c r="F30" s="78" t="s">
        <v>245</v>
      </c>
      <c r="G30" s="79"/>
      <c r="H30" s="79">
        <v>25</v>
      </c>
      <c r="I30" s="79" t="s">
        <v>231</v>
      </c>
      <c r="J30" s="79"/>
      <c r="K30" s="79">
        <v>5</v>
      </c>
      <c r="L30" s="79"/>
      <c r="M30" s="79"/>
      <c r="N30" s="79"/>
      <c r="O30" s="120"/>
      <c r="P30" s="120"/>
      <c r="Q30" s="120"/>
      <c r="R30" s="79" t="s">
        <v>253</v>
      </c>
      <c r="T30" s="79">
        <v>10</v>
      </c>
      <c r="U30" s="290"/>
      <c r="V30" s="82" t="s">
        <v>198</v>
      </c>
      <c r="W30" s="83" t="s">
        <v>199</v>
      </c>
      <c r="X30" s="71">
        <v>2</v>
      </c>
      <c r="Z30" s="84" t="s">
        <v>200</v>
      </c>
      <c r="AA30" s="39">
        <v>2</v>
      </c>
      <c r="AB30" s="85">
        <f>AA30*7</f>
        <v>14</v>
      </c>
      <c r="AC30" s="39">
        <f>AA30*5</f>
        <v>10</v>
      </c>
      <c r="AD30" s="39" t="s">
        <v>201</v>
      </c>
      <c r="AE30" s="86">
        <f>AB30*4+AC30*9</f>
        <v>146</v>
      </c>
      <c r="AF30" s="84"/>
      <c r="AG30" s="39"/>
      <c r="AH30" s="85"/>
      <c r="AI30" s="39"/>
      <c r="AJ30" s="39"/>
      <c r="AK30" s="86"/>
    </row>
    <row r="31" spans="1:37" ht="17.100000000000001" customHeight="1">
      <c r="A31" s="57" t="s">
        <v>202</v>
      </c>
      <c r="B31" s="279"/>
      <c r="C31" s="181"/>
      <c r="D31" s="177"/>
      <c r="E31" s="120"/>
      <c r="F31" s="78" t="s">
        <v>297</v>
      </c>
      <c r="G31" s="79"/>
      <c r="H31" s="79">
        <v>10</v>
      </c>
      <c r="I31" s="79" t="s">
        <v>228</v>
      </c>
      <c r="J31" s="79"/>
      <c r="K31" s="79">
        <v>5</v>
      </c>
      <c r="L31" s="76"/>
      <c r="M31" s="76"/>
      <c r="N31" s="76"/>
      <c r="O31" s="120"/>
      <c r="P31" s="121"/>
      <c r="Q31" s="120"/>
      <c r="R31" s="79"/>
      <c r="T31" s="79"/>
      <c r="U31" s="290"/>
      <c r="V31" s="69">
        <f t="shared" ref="V31" si="9">X31*5+X29*5</f>
        <v>22.5</v>
      </c>
      <c r="W31" s="83" t="s">
        <v>203</v>
      </c>
      <c r="X31" s="71">
        <v>2.5</v>
      </c>
      <c r="Y31" s="36"/>
      <c r="Z31" s="35" t="s">
        <v>204</v>
      </c>
      <c r="AA31" s="39">
        <v>2.1</v>
      </c>
      <c r="AB31" s="39">
        <f>AA31*1</f>
        <v>2.1</v>
      </c>
      <c r="AC31" s="39" t="s">
        <v>201</v>
      </c>
      <c r="AD31" s="39">
        <f>AA31*5</f>
        <v>10.5</v>
      </c>
      <c r="AE31" s="39">
        <f>AB31*4+AD31*4</f>
        <v>50.4</v>
      </c>
      <c r="AG31" s="39"/>
      <c r="AH31" s="39"/>
      <c r="AI31" s="39"/>
      <c r="AJ31" s="39"/>
      <c r="AK31" s="39"/>
    </row>
    <row r="32" spans="1:37" ht="17.100000000000001" customHeight="1">
      <c r="A32" s="284" t="s">
        <v>215</v>
      </c>
      <c r="B32" s="279"/>
      <c r="C32" s="181"/>
      <c r="D32" s="177"/>
      <c r="E32" s="131"/>
      <c r="F32" s="79"/>
      <c r="G32" s="79"/>
      <c r="H32" s="168"/>
      <c r="I32" s="78" t="s">
        <v>265</v>
      </c>
      <c r="J32" s="79"/>
      <c r="K32" s="79">
        <v>10</v>
      </c>
      <c r="L32" s="75"/>
      <c r="M32" s="75"/>
      <c r="N32" s="75"/>
      <c r="O32" s="131"/>
      <c r="P32" s="177"/>
      <c r="Q32" s="131"/>
      <c r="R32" s="79"/>
      <c r="S32" s="79"/>
      <c r="T32" s="168"/>
      <c r="U32" s="290"/>
      <c r="V32" s="82" t="s">
        <v>206</v>
      </c>
      <c r="W32" s="83" t="s">
        <v>207</v>
      </c>
      <c r="X32" s="71"/>
      <c r="Z32" s="35" t="s">
        <v>208</v>
      </c>
      <c r="AA32" s="39">
        <v>2.5</v>
      </c>
      <c r="AB32" s="39"/>
      <c r="AC32" s="39">
        <f>AA32*5</f>
        <v>12.5</v>
      </c>
      <c r="AD32" s="39" t="s">
        <v>201</v>
      </c>
      <c r="AE32" s="39">
        <f>AC32*9</f>
        <v>112.5</v>
      </c>
      <c r="AG32" s="39"/>
      <c r="AH32" s="39"/>
      <c r="AI32" s="39"/>
      <c r="AJ32" s="39"/>
      <c r="AK32" s="39"/>
    </row>
    <row r="33" spans="1:33" ht="17.100000000000001" customHeight="1">
      <c r="A33" s="284"/>
      <c r="B33" s="279"/>
      <c r="C33" s="181"/>
      <c r="D33" s="177"/>
      <c r="E33" s="131"/>
      <c r="F33" s="168"/>
      <c r="G33" s="177"/>
      <c r="H33" s="168"/>
      <c r="I33" s="79"/>
      <c r="J33" s="79"/>
      <c r="K33" s="168"/>
      <c r="L33" s="76"/>
      <c r="M33" s="76"/>
      <c r="N33" s="76"/>
      <c r="O33" s="131"/>
      <c r="P33" s="177"/>
      <c r="Q33" s="131"/>
      <c r="R33" s="131"/>
      <c r="S33" s="177"/>
      <c r="T33" s="131"/>
      <c r="U33" s="290"/>
      <c r="V33" s="69">
        <f t="shared" ref="V33" si="10">X28*1+X29*7+X30*2</f>
        <v>24.9</v>
      </c>
      <c r="W33" s="90" t="s">
        <v>209</v>
      </c>
      <c r="X33" s="91"/>
      <c r="Y33" s="36"/>
      <c r="Z33" s="35" t="s">
        <v>210</v>
      </c>
      <c r="AD33" s="35">
        <f>AA33*15</f>
        <v>0</v>
      </c>
      <c r="AG33" s="39"/>
    </row>
    <row r="34" spans="1:33" ht="17.100000000000001" customHeight="1">
      <c r="A34" s="92" t="s">
        <v>211</v>
      </c>
      <c r="B34" s="93"/>
      <c r="C34" s="87"/>
      <c r="D34" s="87"/>
      <c r="E34" s="81"/>
      <c r="F34" s="81"/>
      <c r="G34" s="87"/>
      <c r="H34" s="81"/>
      <c r="I34" s="75"/>
      <c r="J34" s="76"/>
      <c r="K34" s="77"/>
      <c r="L34" s="168"/>
      <c r="M34" s="168"/>
      <c r="N34" s="168"/>
      <c r="O34" s="81"/>
      <c r="P34" s="87"/>
      <c r="Q34" s="81"/>
      <c r="R34" s="81"/>
      <c r="S34" s="87"/>
      <c r="T34" s="81"/>
      <c r="U34" s="281"/>
      <c r="V34" s="82" t="s">
        <v>212</v>
      </c>
      <c r="W34" s="94"/>
      <c r="X34" s="71"/>
      <c r="AB34" s="35">
        <f>SUM(AB29:AB33)</f>
        <v>28.3</v>
      </c>
      <c r="AC34" s="35">
        <f>SUM(AC29:AC33)</f>
        <v>22.5</v>
      </c>
      <c r="AD34" s="35">
        <f>SUM(AD29:AD33)</f>
        <v>102</v>
      </c>
      <c r="AE34" s="35">
        <f>AB34*4+AC34*9+AD34*4</f>
        <v>723.7</v>
      </c>
      <c r="AG34" s="39"/>
    </row>
    <row r="35" spans="1:33" ht="17.100000000000001" customHeight="1">
      <c r="A35" s="108"/>
      <c r="B35" s="109"/>
      <c r="C35" s="87"/>
      <c r="D35" s="87"/>
      <c r="E35" s="81"/>
      <c r="F35" s="81"/>
      <c r="G35" s="87"/>
      <c r="H35" s="81"/>
      <c r="I35" s="81"/>
      <c r="J35" s="87"/>
      <c r="K35" s="81"/>
      <c r="L35" s="81"/>
      <c r="M35" s="87"/>
      <c r="N35" s="81"/>
      <c r="O35" s="81"/>
      <c r="P35" s="87"/>
      <c r="Q35" s="81"/>
      <c r="R35" s="81"/>
      <c r="S35" s="87"/>
      <c r="T35" s="81"/>
      <c r="U35" s="282"/>
      <c r="V35" s="99">
        <f t="shared" ref="V35" si="11">V29*4+V31*9+V33*4</f>
        <v>756.1</v>
      </c>
      <c r="W35" s="110"/>
      <c r="X35" s="101"/>
      <c r="Y35" s="36"/>
      <c r="AB35" s="102">
        <f>AB34*4/AE34</f>
        <v>0.15641840541660909</v>
      </c>
      <c r="AC35" s="102">
        <f>AC34*9/AE34</f>
        <v>0.27981207682741466</v>
      </c>
      <c r="AD35" s="102">
        <f>AD34*4/AE34</f>
        <v>0.56376951775597617</v>
      </c>
    </row>
    <row r="36" spans="1:33" ht="17.100000000000001" customHeight="1">
      <c r="A36" s="49">
        <v>4</v>
      </c>
      <c r="B36" s="279"/>
      <c r="C36" s="103" t="str">
        <f>玉美彰化菜單!Q21</f>
        <v>古早味雞肉飯</v>
      </c>
      <c r="D36" s="173" t="s">
        <v>298</v>
      </c>
      <c r="E36" s="103"/>
      <c r="F36" s="103" t="str">
        <f>玉美彰化菜單!Q22</f>
        <v>蜜溜肉丁</v>
      </c>
      <c r="G36" s="173" t="s">
        <v>219</v>
      </c>
      <c r="H36" s="103"/>
      <c r="I36" s="103" t="str">
        <f>玉美彰化菜單!Q23</f>
        <v>西芹干片(豆)</v>
      </c>
      <c r="J36" s="173" t="s">
        <v>219</v>
      </c>
      <c r="K36" s="103"/>
      <c r="L36" s="103" t="str">
        <f>玉美彰化菜單!Q24</f>
        <v>蒸鍋貼(加)</v>
      </c>
      <c r="M36" s="173" t="s">
        <v>218</v>
      </c>
      <c r="N36" s="103"/>
      <c r="O36" s="103" t="str">
        <f>玉美彰化菜單!Q25</f>
        <v>淺色蔬菜</v>
      </c>
      <c r="P36" s="103" t="s">
        <v>273</v>
      </c>
      <c r="Q36" s="103"/>
      <c r="R36" s="103" t="str">
        <f>玉美彰化菜單!Q26</f>
        <v>四寶湯</v>
      </c>
      <c r="S36" s="134" t="s">
        <v>219</v>
      </c>
      <c r="T36" s="103"/>
      <c r="U36" s="280"/>
      <c r="V36" s="54" t="s">
        <v>189</v>
      </c>
      <c r="W36" s="55" t="s">
        <v>190</v>
      </c>
      <c r="X36" s="56">
        <v>6.3</v>
      </c>
      <c r="AB36" s="35" t="s">
        <v>191</v>
      </c>
      <c r="AC36" s="35" t="s">
        <v>192</v>
      </c>
      <c r="AD36" s="35" t="s">
        <v>193</v>
      </c>
      <c r="AE36" s="35" t="s">
        <v>194</v>
      </c>
    </row>
    <row r="37" spans="1:33" ht="17.100000000000001" customHeight="1">
      <c r="A37" s="57" t="s">
        <v>195</v>
      </c>
      <c r="B37" s="279"/>
      <c r="C37" s="170" t="s">
        <v>221</v>
      </c>
      <c r="D37" s="171"/>
      <c r="E37" s="171">
        <v>120</v>
      </c>
      <c r="F37" s="64" t="s">
        <v>299</v>
      </c>
      <c r="G37" s="64"/>
      <c r="H37" s="64">
        <v>60</v>
      </c>
      <c r="I37" s="64" t="s">
        <v>300</v>
      </c>
      <c r="J37" s="64" t="s">
        <v>227</v>
      </c>
      <c r="K37" s="64">
        <v>20</v>
      </c>
      <c r="L37" s="64" t="s">
        <v>301</v>
      </c>
      <c r="M37" s="145" t="s">
        <v>262</v>
      </c>
      <c r="N37" s="65">
        <v>20</v>
      </c>
      <c r="O37" s="67" t="s">
        <v>225</v>
      </c>
      <c r="P37" s="136"/>
      <c r="Q37" s="137">
        <v>100</v>
      </c>
      <c r="R37" s="64" t="s">
        <v>256</v>
      </c>
      <c r="S37" s="65"/>
      <c r="T37" s="65">
        <v>25</v>
      </c>
      <c r="U37" s="290"/>
      <c r="V37" s="69">
        <f t="shared" ref="V37" si="12">X36*15+X38*5</f>
        <v>105</v>
      </c>
      <c r="W37" s="70" t="s">
        <v>196</v>
      </c>
      <c r="X37" s="71">
        <v>2</v>
      </c>
      <c r="Y37" s="36"/>
      <c r="Z37" s="39" t="s">
        <v>197</v>
      </c>
      <c r="AA37" s="39">
        <v>6.1</v>
      </c>
      <c r="AB37" s="39">
        <f>AA37*2</f>
        <v>12.2</v>
      </c>
      <c r="AC37" s="39"/>
      <c r="AD37" s="39">
        <f>AA37*15</f>
        <v>91.5</v>
      </c>
      <c r="AE37" s="39">
        <f>AB37*4+AD37*4</f>
        <v>414.8</v>
      </c>
    </row>
    <row r="38" spans="1:33" ht="17.100000000000001" customHeight="1">
      <c r="A38" s="57">
        <v>15</v>
      </c>
      <c r="B38" s="279"/>
      <c r="C38" s="72" t="s">
        <v>302</v>
      </c>
      <c r="D38" s="73"/>
      <c r="E38" s="73">
        <v>10</v>
      </c>
      <c r="F38" s="78" t="s">
        <v>229</v>
      </c>
      <c r="G38" s="79"/>
      <c r="H38" s="79">
        <v>25</v>
      </c>
      <c r="I38" s="79" t="s">
        <v>228</v>
      </c>
      <c r="J38" s="78"/>
      <c r="K38" s="78">
        <v>5</v>
      </c>
      <c r="L38" s="78"/>
      <c r="M38" s="79"/>
      <c r="N38" s="79"/>
      <c r="O38" s="120"/>
      <c r="P38" s="120"/>
      <c r="Q38" s="120"/>
      <c r="R38" s="79" t="s">
        <v>303</v>
      </c>
      <c r="S38" s="79"/>
      <c r="T38" s="79">
        <v>10</v>
      </c>
      <c r="U38" s="290"/>
      <c r="V38" s="82" t="s">
        <v>198</v>
      </c>
      <c r="W38" s="83" t="s">
        <v>199</v>
      </c>
      <c r="X38" s="71">
        <v>2.1</v>
      </c>
      <c r="Z38" s="84" t="s">
        <v>200</v>
      </c>
      <c r="AA38" s="39">
        <v>2</v>
      </c>
      <c r="AB38" s="85">
        <f>AA38*7</f>
        <v>14</v>
      </c>
      <c r="AC38" s="39">
        <f>AA38*5</f>
        <v>10</v>
      </c>
      <c r="AD38" s="39" t="s">
        <v>201</v>
      </c>
      <c r="AE38" s="86">
        <f>AB38*4+AC38*9</f>
        <v>146</v>
      </c>
    </row>
    <row r="39" spans="1:33" ht="17.100000000000001" customHeight="1">
      <c r="A39" s="57" t="s">
        <v>202</v>
      </c>
      <c r="B39" s="279"/>
      <c r="C39" s="72" t="s">
        <v>304</v>
      </c>
      <c r="D39" s="73"/>
      <c r="E39" s="73">
        <v>5</v>
      </c>
      <c r="F39" s="79" t="s">
        <v>305</v>
      </c>
      <c r="G39" s="79"/>
      <c r="H39" s="79">
        <v>3</v>
      </c>
      <c r="I39" s="78" t="s">
        <v>306</v>
      </c>
      <c r="J39" s="79"/>
      <c r="K39" s="79">
        <v>30</v>
      </c>
      <c r="L39" s="79"/>
      <c r="M39" s="79"/>
      <c r="N39" s="79"/>
      <c r="O39" s="120"/>
      <c r="P39" s="121"/>
      <c r="Q39" s="120"/>
      <c r="R39" s="78" t="s">
        <v>228</v>
      </c>
      <c r="S39" s="79"/>
      <c r="T39" s="79">
        <v>5</v>
      </c>
      <c r="U39" s="290"/>
      <c r="V39" s="69">
        <f t="shared" ref="V39" si="13">X39*5+X37*5</f>
        <v>22.5</v>
      </c>
      <c r="W39" s="83" t="s">
        <v>203</v>
      </c>
      <c r="X39" s="71">
        <v>2.5</v>
      </c>
      <c r="Y39" s="36"/>
      <c r="Z39" s="35" t="s">
        <v>204</v>
      </c>
      <c r="AA39" s="39">
        <v>2</v>
      </c>
      <c r="AB39" s="39">
        <f>AA39*1</f>
        <v>2</v>
      </c>
      <c r="AC39" s="39" t="s">
        <v>201</v>
      </c>
      <c r="AD39" s="39">
        <f>AA39*5</f>
        <v>10</v>
      </c>
      <c r="AE39" s="39">
        <f>AB39*4+AD39*4</f>
        <v>48</v>
      </c>
    </row>
    <row r="40" spans="1:33" ht="17.100000000000001" customHeight="1">
      <c r="A40" s="284" t="s">
        <v>233</v>
      </c>
      <c r="B40" s="279"/>
      <c r="C40" s="168"/>
      <c r="D40" s="168"/>
      <c r="E40" s="168"/>
      <c r="F40" s="79"/>
      <c r="G40" s="79"/>
      <c r="H40" s="79"/>
      <c r="I40" s="79"/>
      <c r="J40" s="79"/>
      <c r="K40" s="79"/>
      <c r="L40" s="78"/>
      <c r="M40" s="79"/>
      <c r="N40" s="79"/>
      <c r="O40" s="131"/>
      <c r="P40" s="131"/>
      <c r="Q40" s="131"/>
      <c r="R40" s="79" t="s">
        <v>292</v>
      </c>
      <c r="S40" s="79"/>
      <c r="T40" s="79">
        <v>3</v>
      </c>
      <c r="U40" s="290"/>
      <c r="V40" s="82" t="s">
        <v>206</v>
      </c>
      <c r="W40" s="83" t="s">
        <v>207</v>
      </c>
      <c r="X40" s="71"/>
      <c r="Z40" s="35" t="s">
        <v>208</v>
      </c>
      <c r="AA40" s="39">
        <v>2.6</v>
      </c>
      <c r="AB40" s="39"/>
      <c r="AC40" s="39">
        <f>AA40*5</f>
        <v>13</v>
      </c>
      <c r="AD40" s="39" t="s">
        <v>201</v>
      </c>
      <c r="AE40" s="39">
        <f>AC40*9</f>
        <v>117</v>
      </c>
    </row>
    <row r="41" spans="1:33" ht="17.100000000000001" customHeight="1">
      <c r="A41" s="284"/>
      <c r="B41" s="279"/>
      <c r="C41" s="168"/>
      <c r="D41" s="168"/>
      <c r="E41" s="168"/>
      <c r="F41" s="81"/>
      <c r="G41" s="87"/>
      <c r="H41" s="81"/>
      <c r="I41" s="78"/>
      <c r="J41" s="79"/>
      <c r="K41" s="168"/>
      <c r="L41" s="76"/>
      <c r="M41" s="76"/>
      <c r="N41" s="168"/>
      <c r="O41" s="81"/>
      <c r="P41" s="87"/>
      <c r="Q41" s="81"/>
      <c r="R41" s="78"/>
      <c r="S41" s="79"/>
      <c r="T41" s="79"/>
      <c r="U41" s="281"/>
      <c r="V41" s="69">
        <f t="shared" ref="V41" si="14">X36*1+X37*7+X38*2</f>
        <v>24.5</v>
      </c>
      <c r="W41" s="90" t="s">
        <v>209</v>
      </c>
      <c r="X41" s="91"/>
      <c r="Y41" s="36"/>
      <c r="Z41" s="35" t="s">
        <v>210</v>
      </c>
      <c r="AD41" s="35">
        <f>AA41*15</f>
        <v>0</v>
      </c>
    </row>
    <row r="42" spans="1:33" ht="17.100000000000001" customHeight="1">
      <c r="A42" s="92" t="s">
        <v>211</v>
      </c>
      <c r="B42" s="93"/>
      <c r="C42" s="87"/>
      <c r="D42" s="87"/>
      <c r="E42" s="81"/>
      <c r="F42" s="81"/>
      <c r="G42" s="87"/>
      <c r="H42" s="81"/>
      <c r="I42" s="168"/>
      <c r="J42" s="87"/>
      <c r="K42" s="168"/>
      <c r="L42" s="168"/>
      <c r="M42" s="168"/>
      <c r="N42" s="89"/>
      <c r="O42" s="81"/>
      <c r="P42" s="87"/>
      <c r="Q42" s="81"/>
      <c r="R42" s="76"/>
      <c r="S42" s="76"/>
      <c r="T42" s="77"/>
      <c r="U42" s="281"/>
      <c r="V42" s="82" t="s">
        <v>212</v>
      </c>
      <c r="W42" s="94"/>
      <c r="X42" s="71"/>
      <c r="AB42" s="35">
        <f>SUM(AB37:AB41)</f>
        <v>28.2</v>
      </c>
      <c r="AC42" s="35">
        <f>SUM(AC37:AC41)</f>
        <v>23</v>
      </c>
      <c r="AD42" s="35">
        <f>SUM(AD37:AD41)</f>
        <v>101.5</v>
      </c>
      <c r="AE42" s="35">
        <f>AB42*4+AC42*9+AD42*4</f>
        <v>725.8</v>
      </c>
    </row>
    <row r="43" spans="1:33" ht="17.100000000000001" customHeight="1" thickBot="1">
      <c r="A43" s="147"/>
      <c r="B43" s="148"/>
      <c r="C43" s="149"/>
      <c r="D43" s="149"/>
      <c r="E43" s="150"/>
      <c r="F43" s="150"/>
      <c r="G43" s="149"/>
      <c r="H43" s="150"/>
      <c r="I43" s="150"/>
      <c r="J43" s="149"/>
      <c r="K43" s="150"/>
      <c r="L43" s="150"/>
      <c r="M43" s="149"/>
      <c r="N43" s="150"/>
      <c r="O43" s="150"/>
      <c r="P43" s="149"/>
      <c r="Q43" s="150"/>
      <c r="R43" s="150"/>
      <c r="S43" s="149"/>
      <c r="T43" s="150"/>
      <c r="U43" s="287"/>
      <c r="V43" s="151">
        <f t="shared" ref="V43" si="15">V37*4+V39*9+V41*4</f>
        <v>720.5</v>
      </c>
      <c r="W43" s="152"/>
      <c r="X43" s="101"/>
      <c r="Y43" s="36"/>
      <c r="AB43" s="102">
        <f>AB42*4/AE42</f>
        <v>0.15541471479746488</v>
      </c>
      <c r="AC43" s="102">
        <f>AC42*9/AE42</f>
        <v>0.28520253513364563</v>
      </c>
      <c r="AD43" s="102">
        <f>AD42*4/AE42</f>
        <v>0.55938275006888949</v>
      </c>
    </row>
    <row r="44" spans="1:33" ht="21.75" customHeight="1"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155"/>
    </row>
    <row r="45" spans="1:33">
      <c r="C45" s="293"/>
      <c r="D45" s="293"/>
      <c r="E45" s="289"/>
      <c r="F45" s="289"/>
      <c r="G45" s="156"/>
      <c r="J45" s="156"/>
      <c r="M45" s="156"/>
      <c r="P45" s="156"/>
      <c r="S45" s="156"/>
      <c r="V45" s="35"/>
      <c r="X45" s="39"/>
    </row>
    <row r="46" spans="1:33">
      <c r="V46" s="35"/>
      <c r="X46" s="39"/>
    </row>
    <row r="47" spans="1:33">
      <c r="V47" s="35"/>
      <c r="X47" s="39"/>
    </row>
  </sheetData>
  <mergeCells count="18">
    <mergeCell ref="B36:B41"/>
    <mergeCell ref="U36:U43"/>
    <mergeCell ref="A40:A41"/>
    <mergeCell ref="I44:X44"/>
    <mergeCell ref="C45:F45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26D5B-B0C9-4B0C-8296-2CACAC12C6DE}">
  <dimension ref="A1:AK47"/>
  <sheetViews>
    <sheetView topLeftCell="A7" zoomScale="80" zoomScaleNormal="80" workbookViewId="0">
      <selection activeCell="K48" sqref="K48"/>
    </sheetView>
  </sheetViews>
  <sheetFormatPr defaultRowHeight="20.25"/>
  <cols>
    <col min="1" max="1" width="5.625" style="39" customWidth="1"/>
    <col min="2" max="2" width="0" style="35" hidden="1" customWidth="1"/>
    <col min="3" max="3" width="12.625" style="35" customWidth="1"/>
    <col min="4" max="4" width="4.625" style="122" customWidth="1"/>
    <col min="5" max="5" width="4.625" style="35" customWidth="1"/>
    <col min="6" max="6" width="13.625" style="35" customWidth="1"/>
    <col min="7" max="7" width="4.625" style="122" customWidth="1"/>
    <col min="8" max="8" width="4.625" style="35" customWidth="1"/>
    <col min="9" max="9" width="12.625" style="35" customWidth="1"/>
    <col min="10" max="10" width="4.625" style="122" customWidth="1"/>
    <col min="11" max="11" width="4.625" style="35" customWidth="1"/>
    <col min="12" max="12" width="12.625" style="35" customWidth="1"/>
    <col min="13" max="13" width="4.625" style="122" customWidth="1"/>
    <col min="14" max="14" width="4.625" style="35" customWidth="1"/>
    <col min="15" max="15" width="12.625" style="35" customWidth="1"/>
    <col min="16" max="16" width="4.625" style="122" customWidth="1"/>
    <col min="17" max="17" width="4.625" style="35" customWidth="1"/>
    <col min="18" max="18" width="12.625" style="35" customWidth="1"/>
    <col min="19" max="19" width="4.625" style="122" customWidth="1"/>
    <col min="20" max="20" width="4.625" style="35" customWidth="1"/>
    <col min="21" max="21" width="5.625" style="35" customWidth="1"/>
    <col min="22" max="22" width="12.625" style="158" customWidth="1"/>
    <col min="23" max="23" width="12.625" style="159" customWidth="1"/>
    <col min="24" max="24" width="5.625" style="160" customWidth="1"/>
    <col min="25" max="25" width="6.625" style="35" customWidth="1"/>
    <col min="26" max="26" width="6" style="35" hidden="1" customWidth="1"/>
    <col min="27" max="27" width="5.5" style="39" hidden="1" customWidth="1"/>
    <col min="28" max="28" width="7.75" style="35" hidden="1" customWidth="1"/>
    <col min="29" max="29" width="8" style="35" hidden="1" customWidth="1"/>
    <col min="30" max="30" width="7.875" style="35" hidden="1" customWidth="1"/>
    <col min="31" max="31" width="7.5" style="35" hidden="1" customWidth="1"/>
    <col min="32" max="16384" width="9" style="35"/>
  </cols>
  <sheetData>
    <row r="1" spans="1:37" s="30" customFormat="1" ht="20.100000000000001" customHeight="1">
      <c r="A1" s="27" t="s">
        <v>0</v>
      </c>
      <c r="B1" s="28"/>
      <c r="C1" s="28"/>
      <c r="D1" s="28"/>
      <c r="E1" s="28"/>
      <c r="F1" s="28"/>
      <c r="G1" s="278" t="s">
        <v>307</v>
      </c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9"/>
      <c r="AA1" s="31"/>
    </row>
    <row r="2" spans="1:37" ht="17.100000000000001" customHeight="1" thickBot="1">
      <c r="A2" s="32" t="s">
        <v>176</v>
      </c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38"/>
      <c r="Y2" s="36"/>
    </row>
    <row r="3" spans="1:37" ht="17.100000000000001" customHeight="1">
      <c r="A3" s="40" t="s">
        <v>177</v>
      </c>
      <c r="B3" s="41" t="s">
        <v>178</v>
      </c>
      <c r="C3" s="42" t="s">
        <v>179</v>
      </c>
      <c r="D3" s="43" t="s">
        <v>180</v>
      </c>
      <c r="E3" s="43" t="s">
        <v>181</v>
      </c>
      <c r="F3" s="42" t="s">
        <v>182</v>
      </c>
      <c r="G3" s="43" t="s">
        <v>180</v>
      </c>
      <c r="H3" s="43" t="s">
        <v>181</v>
      </c>
      <c r="I3" s="42" t="s">
        <v>183</v>
      </c>
      <c r="J3" s="43" t="s">
        <v>180</v>
      </c>
      <c r="K3" s="43" t="s">
        <v>181</v>
      </c>
      <c r="L3" s="42" t="s">
        <v>183</v>
      </c>
      <c r="M3" s="43" t="s">
        <v>180</v>
      </c>
      <c r="N3" s="43" t="s">
        <v>181</v>
      </c>
      <c r="O3" s="42" t="s">
        <v>183</v>
      </c>
      <c r="P3" s="43" t="s">
        <v>180</v>
      </c>
      <c r="Q3" s="43" t="s">
        <v>181</v>
      </c>
      <c r="R3" s="44" t="s">
        <v>184</v>
      </c>
      <c r="S3" s="43" t="s">
        <v>180</v>
      </c>
      <c r="T3" s="43" t="s">
        <v>181</v>
      </c>
      <c r="U3" s="45" t="s">
        <v>185</v>
      </c>
      <c r="V3" s="46" t="s">
        <v>186</v>
      </c>
      <c r="W3" s="47" t="s">
        <v>187</v>
      </c>
      <c r="X3" s="48" t="s">
        <v>188</v>
      </c>
      <c r="Y3" s="39"/>
      <c r="Z3" s="39"/>
      <c r="AG3" s="39"/>
    </row>
    <row r="4" spans="1:37" ht="17.100000000000001" customHeight="1">
      <c r="A4" s="49">
        <v>4</v>
      </c>
      <c r="B4" s="285"/>
      <c r="C4" s="182" t="str">
        <f>玉美彰化菜單!A31</f>
        <v>白飯</v>
      </c>
      <c r="D4" s="50" t="s">
        <v>218</v>
      </c>
      <c r="E4" s="183"/>
      <c r="F4" s="182" t="str">
        <f>玉美彰化菜單!A32</f>
        <v>鐵路大排</v>
      </c>
      <c r="G4" s="53" t="s">
        <v>240</v>
      </c>
      <c r="H4" s="183"/>
      <c r="I4" s="182" t="str">
        <f>玉美彰化菜單!A33</f>
        <v>醬燒嫩腐(豆.加)</v>
      </c>
      <c r="J4" s="53" t="s">
        <v>219</v>
      </c>
      <c r="K4" s="183"/>
      <c r="L4" s="182" t="str">
        <f>玉美彰化菜單!A34</f>
        <v>什錦珍菇</v>
      </c>
      <c r="M4" s="53" t="s">
        <v>219</v>
      </c>
      <c r="N4" s="183"/>
      <c r="O4" s="182" t="str">
        <f>玉美彰化菜單!A35</f>
        <v>深色蔬菜</v>
      </c>
      <c r="P4" s="50" t="s">
        <v>273</v>
      </c>
      <c r="Q4" s="183"/>
      <c r="R4" s="182" t="str">
        <f>玉美彰化菜單!A36</f>
        <v>麵線糊(芡)</v>
      </c>
      <c r="S4" s="50" t="s">
        <v>219</v>
      </c>
      <c r="T4" s="184"/>
      <c r="U4" s="286"/>
      <c r="V4" s="54" t="s">
        <v>189</v>
      </c>
      <c r="W4" s="55" t="s">
        <v>190</v>
      </c>
      <c r="X4" s="56">
        <v>6.4</v>
      </c>
      <c r="AB4" s="35" t="s">
        <v>191</v>
      </c>
      <c r="AC4" s="35" t="s">
        <v>192</v>
      </c>
      <c r="AD4" s="35" t="s">
        <v>193</v>
      </c>
      <c r="AE4" s="35" t="s">
        <v>194</v>
      </c>
      <c r="AG4" s="39"/>
    </row>
    <row r="5" spans="1:37" ht="17.100000000000001" customHeight="1">
      <c r="A5" s="57" t="s">
        <v>195</v>
      </c>
      <c r="B5" s="279"/>
      <c r="C5" s="61" t="s">
        <v>221</v>
      </c>
      <c r="D5" s="62"/>
      <c r="E5" s="166">
        <v>120</v>
      </c>
      <c r="F5" s="61" t="s">
        <v>308</v>
      </c>
      <c r="G5" s="62"/>
      <c r="H5" s="62">
        <v>50</v>
      </c>
      <c r="I5" s="65" t="s">
        <v>309</v>
      </c>
      <c r="J5" s="195" t="s">
        <v>310</v>
      </c>
      <c r="K5" s="64">
        <v>35</v>
      </c>
      <c r="L5" s="65" t="s">
        <v>288</v>
      </c>
      <c r="M5" s="65"/>
      <c r="N5" s="65">
        <v>60</v>
      </c>
      <c r="O5" s="67" t="s">
        <v>225</v>
      </c>
      <c r="P5" s="136"/>
      <c r="Q5" s="137">
        <v>100</v>
      </c>
      <c r="R5" s="65" t="s">
        <v>311</v>
      </c>
      <c r="S5" s="65"/>
      <c r="T5" s="65">
        <v>10</v>
      </c>
      <c r="U5" s="281"/>
      <c r="V5" s="69">
        <f>X4*15+X6*5</f>
        <v>106.5</v>
      </c>
      <c r="W5" s="70" t="s">
        <v>196</v>
      </c>
      <c r="X5" s="71">
        <v>2</v>
      </c>
      <c r="Y5" s="36"/>
      <c r="Z5" s="39" t="s">
        <v>197</v>
      </c>
      <c r="AA5" s="39">
        <v>6</v>
      </c>
      <c r="AB5" s="39">
        <f>AA5*2</f>
        <v>12</v>
      </c>
      <c r="AC5" s="39"/>
      <c r="AD5" s="39">
        <f>AA5*15</f>
        <v>90</v>
      </c>
      <c r="AE5" s="39">
        <f>AB5*4+AD5*4</f>
        <v>408</v>
      </c>
      <c r="AF5" s="39"/>
      <c r="AG5" s="39"/>
      <c r="AH5" s="39"/>
      <c r="AI5" s="39"/>
      <c r="AJ5" s="39"/>
      <c r="AK5" s="39"/>
    </row>
    <row r="6" spans="1:37" ht="17.100000000000001" customHeight="1">
      <c r="A6" s="57">
        <v>18</v>
      </c>
      <c r="B6" s="279"/>
      <c r="C6" s="75"/>
      <c r="D6" s="76"/>
      <c r="E6" s="168"/>
      <c r="F6" s="75"/>
      <c r="G6" s="76"/>
      <c r="H6" s="76"/>
      <c r="I6" s="78" t="s">
        <v>270</v>
      </c>
      <c r="J6" s="79"/>
      <c r="K6" s="79">
        <v>10</v>
      </c>
      <c r="L6" s="78" t="s">
        <v>277</v>
      </c>
      <c r="M6" s="79"/>
      <c r="N6" s="79">
        <v>10</v>
      </c>
      <c r="O6" s="120"/>
      <c r="P6" s="120"/>
      <c r="Q6" s="120"/>
      <c r="R6" s="79" t="s">
        <v>312</v>
      </c>
      <c r="S6" s="79"/>
      <c r="T6" s="79">
        <v>10</v>
      </c>
      <c r="U6" s="281"/>
      <c r="V6" s="82" t="s">
        <v>198</v>
      </c>
      <c r="W6" s="83" t="s">
        <v>199</v>
      </c>
      <c r="X6" s="71">
        <v>2.1</v>
      </c>
      <c r="Z6" s="84" t="s">
        <v>200</v>
      </c>
      <c r="AA6" s="39">
        <v>2</v>
      </c>
      <c r="AB6" s="85">
        <f>AA6*7</f>
        <v>14</v>
      </c>
      <c r="AC6" s="39">
        <f>AA6*5</f>
        <v>10</v>
      </c>
      <c r="AD6" s="39" t="s">
        <v>201</v>
      </c>
      <c r="AE6" s="86">
        <f>AB6*4+AC6*9</f>
        <v>146</v>
      </c>
      <c r="AF6" s="84"/>
      <c r="AG6" s="39"/>
      <c r="AH6" s="85"/>
      <c r="AI6" s="39"/>
      <c r="AJ6" s="39"/>
      <c r="AK6" s="86"/>
    </row>
    <row r="7" spans="1:37" ht="17.100000000000001" customHeight="1">
      <c r="A7" s="57" t="s">
        <v>202</v>
      </c>
      <c r="B7" s="279"/>
      <c r="C7" s="120"/>
      <c r="D7" s="120"/>
      <c r="E7" s="120"/>
      <c r="F7" s="75"/>
      <c r="G7" s="76"/>
      <c r="H7" s="76"/>
      <c r="I7" s="79" t="s">
        <v>251</v>
      </c>
      <c r="J7" s="78"/>
      <c r="K7" s="78">
        <v>1</v>
      </c>
      <c r="L7" s="78" t="s">
        <v>228</v>
      </c>
      <c r="M7" s="79"/>
      <c r="N7" s="79">
        <v>5</v>
      </c>
      <c r="O7" s="120"/>
      <c r="P7" s="121"/>
      <c r="Q7" s="120"/>
      <c r="R7" s="78" t="s">
        <v>228</v>
      </c>
      <c r="S7" s="79"/>
      <c r="T7" s="79">
        <v>5</v>
      </c>
      <c r="U7" s="281"/>
      <c r="V7" s="69">
        <f>X7*5+X5*5</f>
        <v>22.5</v>
      </c>
      <c r="W7" s="83" t="s">
        <v>203</v>
      </c>
      <c r="X7" s="71">
        <v>2.5</v>
      </c>
      <c r="Y7" s="36"/>
      <c r="Z7" s="35" t="s">
        <v>204</v>
      </c>
      <c r="AA7" s="39">
        <v>1.8</v>
      </c>
      <c r="AB7" s="39">
        <f>AA7*1</f>
        <v>1.8</v>
      </c>
      <c r="AC7" s="39" t="s">
        <v>201</v>
      </c>
      <c r="AD7" s="39">
        <f>AA7*5</f>
        <v>9</v>
      </c>
      <c r="AE7" s="39">
        <f>AB7*4+AD7*4</f>
        <v>43.2</v>
      </c>
      <c r="AG7" s="39"/>
      <c r="AH7" s="39"/>
      <c r="AI7" s="39"/>
      <c r="AJ7" s="39"/>
      <c r="AK7" s="39"/>
    </row>
    <row r="8" spans="1:37" ht="17.100000000000001" customHeight="1">
      <c r="A8" s="284" t="s">
        <v>205</v>
      </c>
      <c r="B8" s="279"/>
      <c r="C8" s="81"/>
      <c r="D8" s="81"/>
      <c r="E8" s="81"/>
      <c r="F8" s="168"/>
      <c r="G8" s="168"/>
      <c r="H8" s="168"/>
      <c r="I8" s="79"/>
      <c r="J8" s="79"/>
      <c r="K8" s="79"/>
      <c r="L8" s="79" t="s">
        <v>236</v>
      </c>
      <c r="M8" s="79"/>
      <c r="N8" s="79">
        <v>10</v>
      </c>
      <c r="O8" s="81"/>
      <c r="P8" s="87"/>
      <c r="Q8" s="81"/>
      <c r="R8" s="79" t="s">
        <v>236</v>
      </c>
      <c r="S8" s="79"/>
      <c r="T8" s="79">
        <v>3</v>
      </c>
      <c r="U8" s="281"/>
      <c r="V8" s="82" t="s">
        <v>206</v>
      </c>
      <c r="W8" s="83" t="s">
        <v>207</v>
      </c>
      <c r="X8" s="71"/>
      <c r="Z8" s="35" t="s">
        <v>208</v>
      </c>
      <c r="AA8" s="39">
        <v>2.5</v>
      </c>
      <c r="AB8" s="39"/>
      <c r="AC8" s="39">
        <f>AA8*5</f>
        <v>12.5</v>
      </c>
      <c r="AD8" s="39" t="s">
        <v>201</v>
      </c>
      <c r="AE8" s="39">
        <f>AC8*9</f>
        <v>112.5</v>
      </c>
      <c r="AG8" s="39"/>
      <c r="AH8" s="39"/>
      <c r="AI8" s="39"/>
      <c r="AJ8" s="39"/>
      <c r="AK8" s="39"/>
    </row>
    <row r="9" spans="1:37" ht="17.100000000000001" customHeight="1">
      <c r="A9" s="284"/>
      <c r="B9" s="279"/>
      <c r="C9" s="81"/>
      <c r="D9" s="81"/>
      <c r="E9" s="81"/>
      <c r="F9" s="168"/>
      <c r="G9" s="168"/>
      <c r="H9" s="168"/>
      <c r="I9" s="75"/>
      <c r="J9" s="76"/>
      <c r="K9" s="77"/>
      <c r="L9" s="79"/>
      <c r="M9" s="79"/>
      <c r="N9" s="79"/>
      <c r="O9" s="81"/>
      <c r="P9" s="87"/>
      <c r="Q9" s="81"/>
      <c r="R9" s="79" t="s">
        <v>253</v>
      </c>
      <c r="S9" s="79"/>
      <c r="T9" s="79">
        <v>5</v>
      </c>
      <c r="U9" s="281"/>
      <c r="V9" s="69">
        <f>X4*2+X5*7+X6*1</f>
        <v>28.900000000000002</v>
      </c>
      <c r="W9" s="90" t="s">
        <v>209</v>
      </c>
      <c r="X9" s="91"/>
      <c r="Y9" s="36"/>
      <c r="Z9" s="35" t="s">
        <v>210</v>
      </c>
      <c r="AD9" s="35">
        <f>AA9*15</f>
        <v>0</v>
      </c>
      <c r="AG9" s="39"/>
    </row>
    <row r="10" spans="1:37" ht="17.100000000000001" customHeight="1">
      <c r="A10" s="92" t="s">
        <v>211</v>
      </c>
      <c r="B10" s="93"/>
      <c r="C10" s="120"/>
      <c r="D10" s="121"/>
      <c r="E10" s="120"/>
      <c r="F10" s="120"/>
      <c r="G10" s="121"/>
      <c r="H10" s="120"/>
      <c r="I10" s="120"/>
      <c r="J10" s="121"/>
      <c r="K10" s="120"/>
      <c r="L10" s="120"/>
      <c r="M10" s="121"/>
      <c r="N10" s="120"/>
      <c r="O10" s="120"/>
      <c r="P10" s="121"/>
      <c r="Q10" s="120"/>
      <c r="R10" s="168"/>
      <c r="S10" s="168"/>
      <c r="T10" s="168"/>
      <c r="U10" s="281"/>
      <c r="V10" s="82" t="s">
        <v>212</v>
      </c>
      <c r="W10" s="94"/>
      <c r="X10" s="71"/>
      <c r="AB10" s="35">
        <f>SUM(AB5:AB9)</f>
        <v>27.8</v>
      </c>
      <c r="AC10" s="35">
        <f>SUM(AC5:AC9)</f>
        <v>22.5</v>
      </c>
      <c r="AD10" s="35">
        <f>SUM(AD5:AD9)</f>
        <v>99</v>
      </c>
      <c r="AE10" s="35">
        <f>AB10*4+AC10*9+AD10*4</f>
        <v>709.7</v>
      </c>
      <c r="AG10" s="39"/>
    </row>
    <row r="11" spans="1:37" ht="17.100000000000001" customHeight="1">
      <c r="A11" s="108"/>
      <c r="B11" s="109"/>
      <c r="C11" s="87"/>
      <c r="D11" s="87"/>
      <c r="E11" s="81"/>
      <c r="F11" s="81"/>
      <c r="G11" s="87"/>
      <c r="H11" s="81"/>
      <c r="I11" s="81"/>
      <c r="J11" s="87"/>
      <c r="K11" s="81"/>
      <c r="L11" s="81"/>
      <c r="M11" s="87"/>
      <c r="N11" s="81"/>
      <c r="O11" s="81"/>
      <c r="P11" s="87"/>
      <c r="Q11" s="81"/>
      <c r="R11" s="81"/>
      <c r="S11" s="87"/>
      <c r="T11" s="81"/>
      <c r="U11" s="282"/>
      <c r="V11" s="99">
        <f>V5*4+V7*9+V9*4</f>
        <v>744.1</v>
      </c>
      <c r="W11" s="100"/>
      <c r="X11" s="101"/>
      <c r="Y11" s="36"/>
      <c r="AB11" s="102">
        <f>AB10*4/AE10</f>
        <v>0.15668592362970268</v>
      </c>
      <c r="AC11" s="102">
        <f>AC10*9/AE10</f>
        <v>0.28533183035085247</v>
      </c>
      <c r="AD11" s="102">
        <f>AD10*4/AE10</f>
        <v>0.55798224601944479</v>
      </c>
      <c r="AG11" s="39"/>
      <c r="AH11" s="102"/>
      <c r="AI11" s="102"/>
      <c r="AJ11" s="102"/>
    </row>
    <row r="12" spans="1:37" ht="17.100000000000001" customHeight="1">
      <c r="A12" s="49">
        <v>4</v>
      </c>
      <c r="B12" s="285"/>
      <c r="C12" s="51" t="str">
        <f>玉美彰化菜單!E31</f>
        <v>糙米飯</v>
      </c>
      <c r="D12" s="51" t="s">
        <v>218</v>
      </c>
      <c r="E12" s="51"/>
      <c r="F12" s="51" t="str">
        <f>玉美彰化菜單!E32</f>
        <v>海陸雙拼(炸.海)</v>
      </c>
      <c r="G12" s="134" t="s">
        <v>217</v>
      </c>
      <c r="H12" s="51"/>
      <c r="I12" s="51" t="str">
        <f>玉美彰化菜單!E33</f>
        <v>泰式打拋肉</v>
      </c>
      <c r="J12" s="134" t="s">
        <v>219</v>
      </c>
      <c r="K12" s="51"/>
      <c r="L12" s="51" t="str">
        <f>玉美彰化菜單!E34</f>
        <v>大阪燒高麗</v>
      </c>
      <c r="M12" s="134" t="s">
        <v>240</v>
      </c>
      <c r="N12" s="51"/>
      <c r="O12" s="51" t="str">
        <f>玉美彰化菜單!E35</f>
        <v>淺色蔬菜</v>
      </c>
      <c r="P12" s="51" t="s">
        <v>273</v>
      </c>
      <c r="Q12" s="51"/>
      <c r="R12" s="51" t="str">
        <f>玉美彰化菜單!E36</f>
        <v>冬瓜豚骨湯</v>
      </c>
      <c r="S12" s="51" t="s">
        <v>219</v>
      </c>
      <c r="T12" s="51"/>
      <c r="U12" s="286"/>
      <c r="V12" s="54" t="s">
        <v>189</v>
      </c>
      <c r="W12" s="55" t="s">
        <v>190</v>
      </c>
      <c r="X12" s="56">
        <v>6</v>
      </c>
      <c r="AB12" s="35" t="s">
        <v>191</v>
      </c>
      <c r="AC12" s="35" t="s">
        <v>192</v>
      </c>
      <c r="AD12" s="35" t="s">
        <v>193</v>
      </c>
      <c r="AE12" s="35" t="s">
        <v>194</v>
      </c>
    </row>
    <row r="13" spans="1:37" ht="17.100000000000001" customHeight="1">
      <c r="A13" s="57" t="s">
        <v>195</v>
      </c>
      <c r="B13" s="279"/>
      <c r="C13" s="170" t="s">
        <v>221</v>
      </c>
      <c r="D13" s="171"/>
      <c r="E13" s="171">
        <v>80</v>
      </c>
      <c r="F13" s="64" t="s">
        <v>313</v>
      </c>
      <c r="G13" s="65"/>
      <c r="H13" s="65">
        <v>40</v>
      </c>
      <c r="I13" s="65" t="s">
        <v>230</v>
      </c>
      <c r="J13" s="64"/>
      <c r="K13" s="64">
        <v>25</v>
      </c>
      <c r="L13" s="64" t="s">
        <v>224</v>
      </c>
      <c r="M13" s="65"/>
      <c r="N13" s="65">
        <v>60</v>
      </c>
      <c r="O13" s="67" t="s">
        <v>225</v>
      </c>
      <c r="P13" s="136"/>
      <c r="Q13" s="137">
        <v>100</v>
      </c>
      <c r="R13" s="64" t="s">
        <v>293</v>
      </c>
      <c r="S13" s="65"/>
      <c r="T13" s="65">
        <v>40</v>
      </c>
      <c r="U13" s="290"/>
      <c r="V13" s="69">
        <f t="shared" ref="V13" si="0">X12*15+X14*5</f>
        <v>102</v>
      </c>
      <c r="W13" s="70" t="s">
        <v>196</v>
      </c>
      <c r="X13" s="71">
        <v>2</v>
      </c>
      <c r="Y13" s="36"/>
      <c r="Z13" s="39" t="s">
        <v>197</v>
      </c>
      <c r="AA13" s="39">
        <v>6</v>
      </c>
      <c r="AB13" s="39">
        <f>AA13*2</f>
        <v>12</v>
      </c>
      <c r="AC13" s="39"/>
      <c r="AD13" s="39">
        <f>AA13*15</f>
        <v>90</v>
      </c>
      <c r="AE13" s="39">
        <f>AB13*4+AD13*4</f>
        <v>408</v>
      </c>
    </row>
    <row r="14" spans="1:37" ht="17.100000000000001" customHeight="1">
      <c r="A14" s="57">
        <v>19</v>
      </c>
      <c r="B14" s="279"/>
      <c r="C14" s="72" t="s">
        <v>257</v>
      </c>
      <c r="D14" s="73"/>
      <c r="E14" s="73">
        <v>40</v>
      </c>
      <c r="F14" s="79" t="s">
        <v>252</v>
      </c>
      <c r="G14" s="78" t="s">
        <v>235</v>
      </c>
      <c r="H14" s="78">
        <v>20</v>
      </c>
      <c r="I14" s="78" t="s">
        <v>229</v>
      </c>
      <c r="J14" s="78"/>
      <c r="K14" s="78">
        <v>15</v>
      </c>
      <c r="L14" s="78" t="s">
        <v>228</v>
      </c>
      <c r="M14" s="79"/>
      <c r="N14" s="79">
        <v>5</v>
      </c>
      <c r="O14" s="120"/>
      <c r="P14" s="120"/>
      <c r="Q14" s="120"/>
      <c r="R14" s="79" t="s">
        <v>260</v>
      </c>
      <c r="S14" s="79"/>
      <c r="T14" s="79">
        <v>5</v>
      </c>
      <c r="U14" s="290"/>
      <c r="V14" s="82" t="s">
        <v>198</v>
      </c>
      <c r="W14" s="83" t="s">
        <v>199</v>
      </c>
      <c r="X14" s="71">
        <v>2.4</v>
      </c>
      <c r="Z14" s="84" t="s">
        <v>200</v>
      </c>
      <c r="AA14" s="39">
        <v>2</v>
      </c>
      <c r="AB14" s="85">
        <f>AA14*7</f>
        <v>14</v>
      </c>
      <c r="AC14" s="39">
        <f>AA14*5</f>
        <v>10</v>
      </c>
      <c r="AD14" s="39" t="s">
        <v>201</v>
      </c>
      <c r="AE14" s="86">
        <f>AB14*4+AC14*9</f>
        <v>146</v>
      </c>
    </row>
    <row r="15" spans="1:37" ht="17.100000000000001" customHeight="1">
      <c r="A15" s="57" t="s">
        <v>202</v>
      </c>
      <c r="B15" s="279"/>
      <c r="C15" s="181"/>
      <c r="D15" s="81"/>
      <c r="E15" s="81"/>
      <c r="F15" s="79"/>
      <c r="G15" s="79"/>
      <c r="H15" s="79"/>
      <c r="I15" s="79" t="s">
        <v>314</v>
      </c>
      <c r="J15" s="79"/>
      <c r="K15" s="79">
        <v>12</v>
      </c>
      <c r="L15" s="79" t="s">
        <v>236</v>
      </c>
      <c r="M15" s="79"/>
      <c r="N15" s="79">
        <v>3</v>
      </c>
      <c r="O15" s="120"/>
      <c r="P15" s="121"/>
      <c r="Q15" s="120"/>
      <c r="R15" s="79" t="s">
        <v>228</v>
      </c>
      <c r="S15" s="79"/>
      <c r="T15" s="79">
        <v>5</v>
      </c>
      <c r="U15" s="290"/>
      <c r="V15" s="69">
        <f t="shared" ref="V15" si="1">X15*5+X13*5</f>
        <v>22.5</v>
      </c>
      <c r="W15" s="83" t="s">
        <v>203</v>
      </c>
      <c r="X15" s="71">
        <v>2.5</v>
      </c>
      <c r="Y15" s="36"/>
      <c r="Z15" s="35" t="s">
        <v>204</v>
      </c>
      <c r="AA15" s="39">
        <v>1.9</v>
      </c>
      <c r="AB15" s="39">
        <f>AA15*1</f>
        <v>1.9</v>
      </c>
      <c r="AC15" s="39" t="s">
        <v>201</v>
      </c>
      <c r="AD15" s="39">
        <f>AA15*5</f>
        <v>9.5</v>
      </c>
      <c r="AE15" s="39">
        <f>AB15*4+AD15*4</f>
        <v>45.6</v>
      </c>
    </row>
    <row r="16" spans="1:37" ht="17.100000000000001" customHeight="1">
      <c r="A16" s="284" t="s">
        <v>213</v>
      </c>
      <c r="B16" s="279"/>
      <c r="C16" s="181"/>
      <c r="D16" s="81"/>
      <c r="E16" s="81"/>
      <c r="F16" s="187"/>
      <c r="G16" s="187"/>
      <c r="H16" s="187"/>
      <c r="I16" s="79" t="s">
        <v>315</v>
      </c>
      <c r="J16" s="79"/>
      <c r="K16" s="79">
        <v>1</v>
      </c>
      <c r="L16" s="79" t="s">
        <v>316</v>
      </c>
      <c r="M16" s="79"/>
      <c r="N16" s="79">
        <v>5</v>
      </c>
      <c r="O16" s="81"/>
      <c r="P16" s="87"/>
      <c r="Q16" s="81"/>
      <c r="R16" s="78"/>
      <c r="S16" s="79"/>
      <c r="T16" s="168"/>
      <c r="U16" s="290"/>
      <c r="V16" s="82" t="s">
        <v>206</v>
      </c>
      <c r="W16" s="83" t="s">
        <v>207</v>
      </c>
      <c r="X16" s="71"/>
      <c r="Z16" s="35" t="s">
        <v>208</v>
      </c>
      <c r="AA16" s="39">
        <v>2.5</v>
      </c>
      <c r="AB16" s="39"/>
      <c r="AC16" s="39">
        <f>AA16*5</f>
        <v>12.5</v>
      </c>
      <c r="AD16" s="39" t="s">
        <v>201</v>
      </c>
      <c r="AE16" s="39">
        <f>AC16*9</f>
        <v>112.5</v>
      </c>
    </row>
    <row r="17" spans="1:37" ht="17.100000000000001" customHeight="1">
      <c r="A17" s="284"/>
      <c r="B17" s="279"/>
      <c r="C17" s="87"/>
      <c r="D17" s="87"/>
      <c r="E17" s="81"/>
      <c r="F17" s="81"/>
      <c r="G17" s="87"/>
      <c r="H17" s="81"/>
      <c r="I17" s="79" t="s">
        <v>317</v>
      </c>
      <c r="J17" s="79"/>
      <c r="K17" s="79">
        <v>1</v>
      </c>
      <c r="L17" s="76"/>
      <c r="M17" s="76"/>
      <c r="N17" s="187"/>
      <c r="O17" s="81"/>
      <c r="P17" s="87"/>
      <c r="Q17" s="81"/>
      <c r="R17" s="75"/>
      <c r="S17" s="76"/>
      <c r="T17" s="168"/>
      <c r="U17" s="290"/>
      <c r="V17" s="69">
        <f t="shared" ref="V17" si="2">X12*2+X13*7+X14*1</f>
        <v>28.4</v>
      </c>
      <c r="W17" s="90" t="s">
        <v>209</v>
      </c>
      <c r="X17" s="91"/>
      <c r="Y17" s="36"/>
      <c r="Z17" s="35" t="s">
        <v>210</v>
      </c>
      <c r="AD17" s="35">
        <f>AA17*15</f>
        <v>0</v>
      </c>
    </row>
    <row r="18" spans="1:37" ht="17.100000000000001" customHeight="1">
      <c r="A18" s="92" t="s">
        <v>211</v>
      </c>
      <c r="B18" s="93"/>
      <c r="C18" s="87"/>
      <c r="D18" s="87"/>
      <c r="E18" s="81"/>
      <c r="F18" s="81"/>
      <c r="G18" s="87"/>
      <c r="H18" s="81"/>
      <c r="I18" s="81"/>
      <c r="J18" s="87"/>
      <c r="K18" s="87"/>
      <c r="L18" s="196"/>
      <c r="M18" s="197"/>
      <c r="N18" s="187"/>
      <c r="O18" s="81"/>
      <c r="P18" s="87"/>
      <c r="Q18" s="81"/>
      <c r="R18" s="81"/>
      <c r="S18" s="116"/>
      <c r="T18" s="198"/>
      <c r="U18" s="290"/>
      <c r="V18" s="82" t="s">
        <v>212</v>
      </c>
      <c r="W18" s="94"/>
      <c r="X18" s="71"/>
      <c r="AB18" s="35">
        <f>SUM(AB13:AB17)</f>
        <v>27.9</v>
      </c>
      <c r="AC18" s="35">
        <f>SUM(AC13:AC17)</f>
        <v>22.5</v>
      </c>
      <c r="AD18" s="35">
        <f>SUM(AD13:AD17)</f>
        <v>99.5</v>
      </c>
      <c r="AE18" s="35">
        <f>AB18*4+AC18*9+AD18*4</f>
        <v>712.1</v>
      </c>
    </row>
    <row r="19" spans="1:37" ht="17.100000000000001" customHeight="1">
      <c r="A19" s="108"/>
      <c r="B19" s="109"/>
      <c r="C19" s="87"/>
      <c r="D19" s="87"/>
      <c r="E19" s="81"/>
      <c r="F19" s="81"/>
      <c r="G19" s="87"/>
      <c r="H19" s="81"/>
      <c r="I19" s="81"/>
      <c r="J19" s="87"/>
      <c r="K19" s="81"/>
      <c r="L19" s="81"/>
      <c r="M19" s="87"/>
      <c r="N19" s="81"/>
      <c r="O19" s="81"/>
      <c r="P19" s="87"/>
      <c r="Q19" s="81"/>
      <c r="R19" s="81"/>
      <c r="S19" s="199"/>
      <c r="T19" s="81"/>
      <c r="U19" s="282"/>
      <c r="V19" s="99">
        <f t="shared" ref="V19" si="3">V13*4+V15*9+V17*4</f>
        <v>724.1</v>
      </c>
      <c r="W19" s="110"/>
      <c r="X19" s="101"/>
      <c r="Y19" s="36"/>
      <c r="AB19" s="102">
        <f>AB18*4/AE18</f>
        <v>0.15671956185928942</v>
      </c>
      <c r="AC19" s="102">
        <f>AC18*9/AE18</f>
        <v>0.28437017272854936</v>
      </c>
      <c r="AD19" s="102">
        <f>AD18*4/AE18</f>
        <v>0.55891026541216116</v>
      </c>
    </row>
    <row r="20" spans="1:37" ht="17.100000000000001" customHeight="1">
      <c r="A20" s="49">
        <v>4</v>
      </c>
      <c r="B20" s="285"/>
      <c r="C20" s="51" t="str">
        <f>玉美彰化菜單!I31</f>
        <v>白飯</v>
      </c>
      <c r="D20" s="51" t="s">
        <v>218</v>
      </c>
      <c r="E20" s="51"/>
      <c r="F20" s="51" t="str">
        <f>玉美彰化菜單!I32</f>
        <v>左宗棠雞</v>
      </c>
      <c r="G20" s="134" t="s">
        <v>219</v>
      </c>
      <c r="H20" s="51"/>
      <c r="I20" s="51" t="str">
        <f>玉美彰化菜單!I33</f>
        <v>宮保雙干(豆.加)</v>
      </c>
      <c r="J20" s="134" t="s">
        <v>219</v>
      </c>
      <c r="K20" s="51"/>
      <c r="L20" s="51" t="str">
        <f>玉美彰化菜單!I34</f>
        <v>雙鮮肉片</v>
      </c>
      <c r="M20" s="189" t="s">
        <v>219</v>
      </c>
      <c r="N20" s="115"/>
      <c r="O20" s="51" t="str">
        <f>玉美彰化菜單!I35</f>
        <v>深色蔬菜</v>
      </c>
      <c r="P20" s="51" t="s">
        <v>273</v>
      </c>
      <c r="Q20" s="51"/>
      <c r="R20" s="51" t="str">
        <f>玉美彰化菜單!I36</f>
        <v>榨菜肉絲湯(醃)</v>
      </c>
      <c r="S20" s="51" t="s">
        <v>219</v>
      </c>
      <c r="T20" s="51"/>
      <c r="U20" s="286"/>
      <c r="V20" s="54" t="s">
        <v>189</v>
      </c>
      <c r="W20" s="55" t="s">
        <v>190</v>
      </c>
      <c r="X20" s="56">
        <v>6</v>
      </c>
      <c r="AB20" s="35" t="s">
        <v>191</v>
      </c>
      <c r="AC20" s="35" t="s">
        <v>192</v>
      </c>
      <c r="AD20" s="35" t="s">
        <v>193</v>
      </c>
      <c r="AE20" s="35" t="s">
        <v>194</v>
      </c>
      <c r="AG20" s="39"/>
    </row>
    <row r="21" spans="1:37" ht="17.100000000000001" customHeight="1">
      <c r="A21" s="57" t="s">
        <v>195</v>
      </c>
      <c r="B21" s="279"/>
      <c r="C21" s="170" t="s">
        <v>242</v>
      </c>
      <c r="D21" s="171"/>
      <c r="E21" s="62">
        <v>120</v>
      </c>
      <c r="F21" s="64" t="s">
        <v>292</v>
      </c>
      <c r="G21" s="65"/>
      <c r="H21" s="65">
        <v>50</v>
      </c>
      <c r="I21" s="65" t="s">
        <v>275</v>
      </c>
      <c r="J21" s="64" t="s">
        <v>227</v>
      </c>
      <c r="K21" s="64">
        <v>20</v>
      </c>
      <c r="L21" s="64" t="s">
        <v>266</v>
      </c>
      <c r="M21" s="65"/>
      <c r="N21" s="65">
        <v>40</v>
      </c>
      <c r="O21" s="67" t="s">
        <v>225</v>
      </c>
      <c r="P21" s="136"/>
      <c r="Q21" s="137">
        <v>100</v>
      </c>
      <c r="R21" s="64" t="s">
        <v>318</v>
      </c>
      <c r="S21" s="145" t="s">
        <v>259</v>
      </c>
      <c r="T21" s="65">
        <v>15</v>
      </c>
      <c r="U21" s="290"/>
      <c r="V21" s="69">
        <f t="shared" ref="V21" si="4">X20*15+X22*5</f>
        <v>101.5</v>
      </c>
      <c r="W21" s="70" t="s">
        <v>196</v>
      </c>
      <c r="X21" s="71">
        <v>2</v>
      </c>
      <c r="Y21" s="36"/>
      <c r="Z21" s="39" t="s">
        <v>197</v>
      </c>
      <c r="AA21" s="39">
        <v>6</v>
      </c>
      <c r="AB21" s="39">
        <f>AA21*2</f>
        <v>12</v>
      </c>
      <c r="AC21" s="39"/>
      <c r="AD21" s="39">
        <f>AA21*15</f>
        <v>90</v>
      </c>
      <c r="AE21" s="39">
        <f>AB21*4+AD21*4</f>
        <v>408</v>
      </c>
      <c r="AF21" s="39"/>
      <c r="AG21" s="39"/>
      <c r="AH21" s="39"/>
      <c r="AI21" s="39"/>
      <c r="AJ21" s="39"/>
      <c r="AK21" s="39"/>
    </row>
    <row r="22" spans="1:37" ht="17.100000000000001" customHeight="1">
      <c r="A22" s="57">
        <v>20</v>
      </c>
      <c r="B22" s="279"/>
      <c r="C22" s="72"/>
      <c r="D22" s="73"/>
      <c r="E22" s="74"/>
      <c r="F22" s="75" t="s">
        <v>229</v>
      </c>
      <c r="G22" s="76"/>
      <c r="H22" s="76">
        <v>15</v>
      </c>
      <c r="I22" s="79" t="s">
        <v>319</v>
      </c>
      <c r="J22" s="200" t="s">
        <v>320</v>
      </c>
      <c r="K22" s="79">
        <v>20</v>
      </c>
      <c r="L22" s="78" t="s">
        <v>269</v>
      </c>
      <c r="M22" s="78"/>
      <c r="N22" s="78">
        <v>40</v>
      </c>
      <c r="O22" s="120"/>
      <c r="P22" s="120"/>
      <c r="Q22" s="120"/>
      <c r="R22" s="78" t="s">
        <v>250</v>
      </c>
      <c r="S22" s="79"/>
      <c r="T22" s="79">
        <v>5</v>
      </c>
      <c r="U22" s="290"/>
      <c r="V22" s="82" t="s">
        <v>198</v>
      </c>
      <c r="W22" s="83" t="s">
        <v>199</v>
      </c>
      <c r="X22" s="71">
        <v>2.2999999999999998</v>
      </c>
      <c r="Z22" s="84" t="s">
        <v>200</v>
      </c>
      <c r="AA22" s="39">
        <v>2</v>
      </c>
      <c r="AB22" s="85">
        <f>AA22*7</f>
        <v>14</v>
      </c>
      <c r="AC22" s="39">
        <f>AA22*5</f>
        <v>10</v>
      </c>
      <c r="AD22" s="39" t="s">
        <v>201</v>
      </c>
      <c r="AE22" s="86">
        <f>AB22*4+AC22*9</f>
        <v>146</v>
      </c>
      <c r="AF22" s="84"/>
      <c r="AG22" s="39"/>
      <c r="AH22" s="85"/>
      <c r="AI22" s="39"/>
      <c r="AJ22" s="39"/>
      <c r="AK22" s="86"/>
    </row>
    <row r="23" spans="1:37" ht="17.100000000000001" customHeight="1">
      <c r="A23" s="57" t="s">
        <v>202</v>
      </c>
      <c r="B23" s="279"/>
      <c r="C23" s="87"/>
      <c r="D23" s="87"/>
      <c r="E23" s="74"/>
      <c r="F23" s="168" t="s">
        <v>228</v>
      </c>
      <c r="G23" s="168"/>
      <c r="H23" s="168">
        <v>5</v>
      </c>
      <c r="I23" s="78" t="s">
        <v>251</v>
      </c>
      <c r="J23" s="79"/>
      <c r="K23" s="79">
        <v>5</v>
      </c>
      <c r="L23" s="79" t="s">
        <v>228</v>
      </c>
      <c r="M23" s="79"/>
      <c r="N23" s="79">
        <v>5</v>
      </c>
      <c r="O23" s="120"/>
      <c r="P23" s="121"/>
      <c r="Q23" s="120"/>
      <c r="R23" s="79" t="s">
        <v>271</v>
      </c>
      <c r="S23" s="79"/>
      <c r="T23" s="79">
        <v>1</v>
      </c>
      <c r="U23" s="290"/>
      <c r="V23" s="69">
        <f t="shared" ref="V23" si="5">X23*5+X21*5</f>
        <v>22.5</v>
      </c>
      <c r="W23" s="83" t="s">
        <v>203</v>
      </c>
      <c r="X23" s="71">
        <v>2.5</v>
      </c>
      <c r="Y23" s="36"/>
      <c r="Z23" s="35" t="s">
        <v>204</v>
      </c>
      <c r="AA23" s="39">
        <v>2.1</v>
      </c>
      <c r="AB23" s="39">
        <f>AA23*1</f>
        <v>2.1</v>
      </c>
      <c r="AC23" s="39" t="s">
        <v>201</v>
      </c>
      <c r="AD23" s="39">
        <f>AA23*5</f>
        <v>10.5</v>
      </c>
      <c r="AE23" s="39">
        <f>AB23*4+AD23*4</f>
        <v>50.4</v>
      </c>
      <c r="AG23" s="39"/>
      <c r="AH23" s="39"/>
      <c r="AI23" s="39"/>
      <c r="AJ23" s="39"/>
      <c r="AK23" s="39"/>
    </row>
    <row r="24" spans="1:37" ht="17.100000000000001" customHeight="1">
      <c r="A24" s="284" t="s">
        <v>214</v>
      </c>
      <c r="B24" s="279"/>
      <c r="C24" s="201"/>
      <c r="D24" s="168"/>
      <c r="E24" s="168"/>
      <c r="F24" s="168"/>
      <c r="G24" s="168"/>
      <c r="H24" s="168"/>
      <c r="I24" s="78" t="s">
        <v>229</v>
      </c>
      <c r="J24" s="79"/>
      <c r="K24" s="79">
        <v>5</v>
      </c>
      <c r="L24" s="79" t="s">
        <v>265</v>
      </c>
      <c r="M24" s="79"/>
      <c r="N24" s="79">
        <v>5</v>
      </c>
      <c r="O24" s="127"/>
      <c r="P24" s="121"/>
      <c r="Q24" s="120"/>
      <c r="R24" s="79"/>
      <c r="S24" s="79"/>
      <c r="T24" s="79"/>
      <c r="U24" s="290"/>
      <c r="V24" s="82" t="s">
        <v>206</v>
      </c>
      <c r="W24" s="83" t="s">
        <v>207</v>
      </c>
      <c r="X24" s="71"/>
      <c r="Z24" s="35" t="s">
        <v>208</v>
      </c>
      <c r="AA24" s="39">
        <v>2.5</v>
      </c>
      <c r="AB24" s="39"/>
      <c r="AC24" s="39">
        <f>AA24*5</f>
        <v>12.5</v>
      </c>
      <c r="AD24" s="39" t="s">
        <v>201</v>
      </c>
      <c r="AE24" s="39">
        <f>AC24*9</f>
        <v>112.5</v>
      </c>
      <c r="AG24" s="39"/>
      <c r="AH24" s="39"/>
      <c r="AI24" s="39"/>
      <c r="AJ24" s="39"/>
      <c r="AK24" s="39"/>
    </row>
    <row r="25" spans="1:37" ht="17.100000000000001" customHeight="1">
      <c r="A25" s="284"/>
      <c r="B25" s="279"/>
      <c r="C25" s="168"/>
      <c r="D25" s="168"/>
      <c r="E25" s="168"/>
      <c r="F25" s="202"/>
      <c r="G25" s="121"/>
      <c r="H25" s="120"/>
      <c r="I25" s="168"/>
      <c r="J25" s="168"/>
      <c r="K25" s="203"/>
      <c r="L25" s="78"/>
      <c r="M25" s="79"/>
      <c r="N25" s="79"/>
      <c r="O25" s="127"/>
      <c r="P25" s="121"/>
      <c r="Q25" s="120"/>
      <c r="R25" s="120"/>
      <c r="S25" s="121"/>
      <c r="T25" s="121"/>
      <c r="U25" s="290"/>
      <c r="V25" s="69">
        <f t="shared" ref="V25" si="6">X20*2+X21*7+X22*1</f>
        <v>28.3</v>
      </c>
      <c r="W25" s="90" t="s">
        <v>209</v>
      </c>
      <c r="X25" s="91"/>
      <c r="Y25" s="36"/>
      <c r="Z25" s="35" t="s">
        <v>210</v>
      </c>
      <c r="AD25" s="35">
        <f>AA25*15</f>
        <v>0</v>
      </c>
      <c r="AG25" s="39"/>
    </row>
    <row r="26" spans="1:37" ht="17.100000000000001" customHeight="1">
      <c r="A26" s="92" t="s">
        <v>211</v>
      </c>
      <c r="B26" s="93"/>
      <c r="C26" s="168"/>
      <c r="D26" s="168"/>
      <c r="E26" s="77"/>
      <c r="F26" s="120"/>
      <c r="G26" s="121"/>
      <c r="H26" s="120"/>
      <c r="I26" s="76"/>
      <c r="J26" s="76"/>
      <c r="K26" s="203"/>
      <c r="L26" s="75"/>
      <c r="M26" s="76"/>
      <c r="N26" s="193"/>
      <c r="O26" s="127"/>
      <c r="P26" s="121"/>
      <c r="Q26" s="120"/>
      <c r="R26" s="120"/>
      <c r="S26" s="121"/>
      <c r="T26" s="120"/>
      <c r="U26" s="281"/>
      <c r="V26" s="82" t="s">
        <v>212</v>
      </c>
      <c r="W26" s="94"/>
      <c r="X26" s="71"/>
      <c r="AB26" s="35">
        <f>SUM(AB21:AB25)</f>
        <v>28.1</v>
      </c>
      <c r="AC26" s="35">
        <f>SUM(AC21:AC25)</f>
        <v>22.5</v>
      </c>
      <c r="AD26" s="35">
        <f>SUM(AD21:AD25)</f>
        <v>100.5</v>
      </c>
      <c r="AE26" s="35">
        <f>AB26*4+AC26*9+AD26*4</f>
        <v>716.9</v>
      </c>
      <c r="AG26" s="39"/>
    </row>
    <row r="27" spans="1:37" ht="17.100000000000001" customHeight="1" thickBot="1">
      <c r="A27" s="128"/>
      <c r="B27" s="129"/>
      <c r="C27" s="87"/>
      <c r="D27" s="87"/>
      <c r="E27" s="81"/>
      <c r="F27" s="81"/>
      <c r="G27" s="87"/>
      <c r="H27" s="81"/>
      <c r="I27" s="81"/>
      <c r="J27" s="87"/>
      <c r="K27" s="130"/>
      <c r="L27" s="131"/>
      <c r="M27" s="177"/>
      <c r="N27" s="131"/>
      <c r="O27" s="116"/>
      <c r="P27" s="87"/>
      <c r="Q27" s="81"/>
      <c r="R27" s="81"/>
      <c r="S27" s="87"/>
      <c r="T27" s="81"/>
      <c r="U27" s="282"/>
      <c r="V27" s="99">
        <f t="shared" ref="V27" si="7">V21*4+V23*9+V25*4</f>
        <v>721.7</v>
      </c>
      <c r="W27" s="100"/>
      <c r="X27" s="101"/>
      <c r="Y27" s="36"/>
      <c r="AB27" s="102">
        <f>AB26*4/AE26</f>
        <v>0.15678616264472034</v>
      </c>
      <c r="AC27" s="102">
        <f>AC26*9/AE26</f>
        <v>0.28246617380387784</v>
      </c>
      <c r="AD27" s="102">
        <f>AD26*4/AE26</f>
        <v>0.56074766355140193</v>
      </c>
      <c r="AG27" s="39"/>
      <c r="AH27" s="102"/>
      <c r="AI27" s="102"/>
      <c r="AJ27" s="102"/>
    </row>
    <row r="28" spans="1:37" ht="17.100000000000001" customHeight="1">
      <c r="A28" s="49">
        <v>4</v>
      </c>
      <c r="B28" s="279"/>
      <c r="C28" s="103" t="str">
        <f>玉美彰化菜單!M31</f>
        <v>燕麥飯</v>
      </c>
      <c r="D28" s="103" t="s">
        <v>218</v>
      </c>
      <c r="E28" s="103"/>
      <c r="F28" s="103" t="str">
        <f>玉美彰化菜單!M32</f>
        <v>紅燒肉</v>
      </c>
      <c r="G28" s="173" t="s">
        <v>240</v>
      </c>
      <c r="H28" s="103"/>
      <c r="I28" s="103" t="str">
        <f>玉美彰化菜單!M33</f>
        <v>羅勒烤翅腿</v>
      </c>
      <c r="J28" s="173" t="s">
        <v>263</v>
      </c>
      <c r="K28" s="103"/>
      <c r="L28" s="103" t="str">
        <f>玉美彰化菜單!M34</f>
        <v>什錦白菜燒</v>
      </c>
      <c r="M28" s="173" t="s">
        <v>219</v>
      </c>
      <c r="N28" s="103"/>
      <c r="O28" s="103" t="str">
        <f>玉美彰化菜單!M35</f>
        <v>深色蔬菜</v>
      </c>
      <c r="P28" s="103" t="s">
        <v>273</v>
      </c>
      <c r="Q28" s="103"/>
      <c r="R28" s="103" t="str">
        <f>玉美彰化菜單!M36</f>
        <v>味噌豆腐湯(豆)</v>
      </c>
      <c r="S28" s="103" t="s">
        <v>219</v>
      </c>
      <c r="T28" s="103"/>
      <c r="U28" s="280"/>
      <c r="V28" s="54" t="s">
        <v>189</v>
      </c>
      <c r="W28" s="55" t="s">
        <v>190</v>
      </c>
      <c r="X28" s="56">
        <v>6.5</v>
      </c>
      <c r="AB28" s="35" t="s">
        <v>191</v>
      </c>
      <c r="AC28" s="35" t="s">
        <v>192</v>
      </c>
      <c r="AD28" s="35" t="s">
        <v>193</v>
      </c>
      <c r="AE28" s="35" t="s">
        <v>194</v>
      </c>
      <c r="AG28" s="39"/>
    </row>
    <row r="29" spans="1:37" ht="17.100000000000001" customHeight="1">
      <c r="A29" s="57" t="s">
        <v>195</v>
      </c>
      <c r="B29" s="279"/>
      <c r="C29" s="170" t="s">
        <v>242</v>
      </c>
      <c r="D29" s="171"/>
      <c r="E29" s="166">
        <v>80</v>
      </c>
      <c r="F29" s="64" t="s">
        <v>321</v>
      </c>
      <c r="G29" s="65"/>
      <c r="H29" s="65">
        <v>45</v>
      </c>
      <c r="I29" s="65" t="s">
        <v>322</v>
      </c>
      <c r="J29" s="65"/>
      <c r="K29" s="65">
        <v>30</v>
      </c>
      <c r="L29" s="64" t="s">
        <v>362</v>
      </c>
      <c r="M29" s="65"/>
      <c r="N29" s="65">
        <v>60</v>
      </c>
      <c r="O29" s="67" t="s">
        <v>225</v>
      </c>
      <c r="P29" s="136"/>
      <c r="Q29" s="137">
        <v>100</v>
      </c>
      <c r="R29" s="64" t="s">
        <v>323</v>
      </c>
      <c r="S29" s="64" t="s">
        <v>227</v>
      </c>
      <c r="T29" s="64">
        <v>15</v>
      </c>
      <c r="U29" s="281"/>
      <c r="V29" s="69">
        <f t="shared" ref="V29" si="8">X28*15+X30*5</f>
        <v>107.5</v>
      </c>
      <c r="W29" s="70" t="s">
        <v>196</v>
      </c>
      <c r="X29" s="71">
        <v>2</v>
      </c>
      <c r="Y29" s="36"/>
      <c r="Z29" s="39" t="s">
        <v>197</v>
      </c>
      <c r="AA29" s="39">
        <v>5.6</v>
      </c>
      <c r="AB29" s="39">
        <f>AA29*2</f>
        <v>11.2</v>
      </c>
      <c r="AC29" s="39"/>
      <c r="AD29" s="39">
        <f>AA29*15</f>
        <v>84</v>
      </c>
      <c r="AE29" s="39">
        <f>AB29*4+AD29*4</f>
        <v>380.8</v>
      </c>
      <c r="AF29" s="39"/>
      <c r="AG29" s="39"/>
      <c r="AH29" s="39"/>
      <c r="AI29" s="39"/>
      <c r="AJ29" s="39"/>
      <c r="AK29" s="39"/>
    </row>
    <row r="30" spans="1:37" ht="17.100000000000001" customHeight="1">
      <c r="A30" s="57">
        <v>21</v>
      </c>
      <c r="B30" s="279"/>
      <c r="C30" s="72" t="s">
        <v>324</v>
      </c>
      <c r="D30" s="73"/>
      <c r="E30" s="168">
        <v>40</v>
      </c>
      <c r="F30" s="78" t="s">
        <v>228</v>
      </c>
      <c r="G30" s="79"/>
      <c r="H30" s="79">
        <v>15</v>
      </c>
      <c r="I30" s="76" t="s">
        <v>284</v>
      </c>
      <c r="J30" s="76"/>
      <c r="K30" s="76">
        <v>1</v>
      </c>
      <c r="L30" s="146" t="s">
        <v>363</v>
      </c>
      <c r="M30" s="79"/>
      <c r="N30" s="79">
        <v>5</v>
      </c>
      <c r="O30" s="120"/>
      <c r="P30" s="120"/>
      <c r="Q30" s="120"/>
      <c r="R30" s="79" t="s">
        <v>232</v>
      </c>
      <c r="S30" s="79"/>
      <c r="T30" s="79">
        <v>5</v>
      </c>
      <c r="U30" s="281"/>
      <c r="V30" s="82" t="s">
        <v>198</v>
      </c>
      <c r="W30" s="83" t="s">
        <v>199</v>
      </c>
      <c r="X30" s="71">
        <v>2</v>
      </c>
      <c r="Z30" s="84" t="s">
        <v>200</v>
      </c>
      <c r="AA30" s="39">
        <v>2</v>
      </c>
      <c r="AB30" s="85">
        <f>AA30*7</f>
        <v>14</v>
      </c>
      <c r="AC30" s="39">
        <f>AA30*5</f>
        <v>10</v>
      </c>
      <c r="AD30" s="39" t="s">
        <v>201</v>
      </c>
      <c r="AE30" s="86">
        <f>AB30*4+AC30*9</f>
        <v>146</v>
      </c>
      <c r="AF30" s="84"/>
      <c r="AG30" s="39"/>
      <c r="AH30" s="85"/>
      <c r="AI30" s="39"/>
      <c r="AJ30" s="39"/>
      <c r="AK30" s="86"/>
    </row>
    <row r="31" spans="1:37" ht="17.100000000000001" customHeight="1">
      <c r="A31" s="57" t="s">
        <v>202</v>
      </c>
      <c r="B31" s="279"/>
      <c r="C31" s="181"/>
      <c r="D31" s="177"/>
      <c r="E31" s="131"/>
      <c r="F31" s="78" t="s">
        <v>248</v>
      </c>
      <c r="G31" s="79"/>
      <c r="H31" s="79">
        <v>30</v>
      </c>
      <c r="I31" s="76"/>
      <c r="J31" s="76"/>
      <c r="K31" s="76"/>
      <c r="L31" s="78" t="s">
        <v>364</v>
      </c>
      <c r="M31" s="78"/>
      <c r="N31" s="78">
        <v>5</v>
      </c>
      <c r="O31" s="120"/>
      <c r="P31" s="121"/>
      <c r="Q31" s="120"/>
      <c r="R31" s="78" t="s">
        <v>229</v>
      </c>
      <c r="S31" s="79"/>
      <c r="T31" s="79">
        <v>15</v>
      </c>
      <c r="U31" s="281"/>
      <c r="V31" s="69">
        <f t="shared" ref="V31" si="9">X31*5+X29*5</f>
        <v>22.5</v>
      </c>
      <c r="W31" s="83" t="s">
        <v>203</v>
      </c>
      <c r="X31" s="71">
        <v>2.5</v>
      </c>
      <c r="Y31" s="36"/>
      <c r="Z31" s="35" t="s">
        <v>204</v>
      </c>
      <c r="AA31" s="39">
        <v>2.2000000000000002</v>
      </c>
      <c r="AB31" s="39">
        <f>AA31*1</f>
        <v>2.2000000000000002</v>
      </c>
      <c r="AC31" s="39" t="s">
        <v>201</v>
      </c>
      <c r="AD31" s="39">
        <f>AA31*5</f>
        <v>11</v>
      </c>
      <c r="AE31" s="39">
        <f>AB31*4+AD31*4</f>
        <v>52.8</v>
      </c>
      <c r="AG31" s="39"/>
      <c r="AH31" s="39"/>
      <c r="AI31" s="39"/>
      <c r="AJ31" s="39"/>
      <c r="AK31" s="39"/>
    </row>
    <row r="32" spans="1:37" ht="17.100000000000001" customHeight="1">
      <c r="A32" s="284" t="s">
        <v>215</v>
      </c>
      <c r="B32" s="279"/>
      <c r="C32" s="181"/>
      <c r="D32" s="177"/>
      <c r="E32" s="131"/>
      <c r="F32" s="78"/>
      <c r="G32" s="79"/>
      <c r="H32" s="168"/>
      <c r="I32" s="75"/>
      <c r="J32" s="76"/>
      <c r="K32" s="76"/>
      <c r="L32" s="78" t="s">
        <v>366</v>
      </c>
      <c r="M32" s="78"/>
      <c r="N32" s="78">
        <v>3</v>
      </c>
      <c r="O32" s="131"/>
      <c r="P32" s="177"/>
      <c r="Q32" s="131"/>
      <c r="R32" s="78"/>
      <c r="S32" s="79"/>
      <c r="T32" s="79"/>
      <c r="U32" s="281"/>
      <c r="V32" s="82" t="s">
        <v>206</v>
      </c>
      <c r="W32" s="83" t="s">
        <v>207</v>
      </c>
      <c r="X32" s="71"/>
      <c r="Z32" s="35" t="s">
        <v>208</v>
      </c>
      <c r="AA32" s="39">
        <v>2.6</v>
      </c>
      <c r="AB32" s="39"/>
      <c r="AC32" s="39">
        <f>AA32*5</f>
        <v>13</v>
      </c>
      <c r="AD32" s="39" t="s">
        <v>201</v>
      </c>
      <c r="AE32" s="39">
        <f>AC32*9</f>
        <v>117</v>
      </c>
      <c r="AG32" s="39"/>
      <c r="AH32" s="39"/>
      <c r="AI32" s="39"/>
      <c r="AJ32" s="39"/>
      <c r="AK32" s="39"/>
    </row>
    <row r="33" spans="1:33" ht="17.100000000000001" customHeight="1">
      <c r="A33" s="284"/>
      <c r="B33" s="279"/>
      <c r="C33" s="181"/>
      <c r="D33" s="177"/>
      <c r="E33" s="131"/>
      <c r="F33" s="168"/>
      <c r="G33" s="177"/>
      <c r="H33" s="168"/>
      <c r="I33" s="76"/>
      <c r="J33" s="76"/>
      <c r="K33" s="76"/>
      <c r="L33" s="78"/>
      <c r="M33" s="79"/>
      <c r="N33" s="79"/>
      <c r="O33" s="131"/>
      <c r="P33" s="177"/>
      <c r="Q33" s="131"/>
      <c r="R33" s="78"/>
      <c r="S33" s="79"/>
      <c r="T33" s="77"/>
      <c r="U33" s="281"/>
      <c r="V33" s="69">
        <f t="shared" ref="V33" si="10">X28*2+X29*7+X30*1</f>
        <v>29</v>
      </c>
      <c r="W33" s="90" t="s">
        <v>209</v>
      </c>
      <c r="X33" s="91"/>
      <c r="Y33" s="36"/>
      <c r="Z33" s="35" t="s">
        <v>210</v>
      </c>
      <c r="AD33" s="35">
        <f>AA33*15</f>
        <v>0</v>
      </c>
      <c r="AG33" s="39"/>
    </row>
    <row r="34" spans="1:33" ht="17.100000000000001" customHeight="1">
      <c r="A34" s="92" t="s">
        <v>211</v>
      </c>
      <c r="B34" s="93"/>
      <c r="C34" s="87"/>
      <c r="D34" s="87"/>
      <c r="E34" s="81"/>
      <c r="F34" s="81"/>
      <c r="G34" s="87"/>
      <c r="H34" s="81"/>
      <c r="I34" s="81"/>
      <c r="J34" s="76"/>
      <c r="K34" s="76"/>
      <c r="L34" s="79"/>
      <c r="M34" s="79"/>
      <c r="N34" s="168"/>
      <c r="O34" s="81"/>
      <c r="P34" s="87"/>
      <c r="Q34" s="81"/>
      <c r="R34" s="81"/>
      <c r="S34" s="87"/>
      <c r="T34" s="81"/>
      <c r="U34" s="281"/>
      <c r="V34" s="82" t="s">
        <v>212</v>
      </c>
      <c r="W34" s="94"/>
      <c r="X34" s="71"/>
      <c r="AB34" s="35">
        <f>SUM(AB29:AB33)</f>
        <v>27.4</v>
      </c>
      <c r="AC34" s="35">
        <f>SUM(AC29:AC33)</f>
        <v>23</v>
      </c>
      <c r="AD34" s="35">
        <f>SUM(AD29:AD33)</f>
        <v>95</v>
      </c>
      <c r="AE34" s="35">
        <f>AB34*4+AC34*9+AD34*4</f>
        <v>696.6</v>
      </c>
      <c r="AG34" s="39"/>
    </row>
    <row r="35" spans="1:33" ht="17.100000000000001" customHeight="1">
      <c r="A35" s="108"/>
      <c r="B35" s="109"/>
      <c r="C35" s="121"/>
      <c r="D35" s="121"/>
      <c r="E35" s="120"/>
      <c r="F35" s="120"/>
      <c r="G35" s="121"/>
      <c r="H35" s="120"/>
      <c r="I35" s="120"/>
      <c r="J35" s="121"/>
      <c r="K35" s="120"/>
      <c r="L35" s="120"/>
      <c r="M35" s="121"/>
      <c r="N35" s="120"/>
      <c r="O35" s="120"/>
      <c r="P35" s="121"/>
      <c r="Q35" s="120"/>
      <c r="R35" s="120"/>
      <c r="S35" s="121"/>
      <c r="T35" s="120"/>
      <c r="U35" s="282"/>
      <c r="V35" s="99">
        <f t="shared" ref="V35" si="11">V29*4+V31*9+V33*4</f>
        <v>748.5</v>
      </c>
      <c r="W35" s="110"/>
      <c r="X35" s="101"/>
      <c r="Y35" s="36"/>
      <c r="AB35" s="102">
        <f>AB34*4/AE34</f>
        <v>0.15733563020384725</v>
      </c>
      <c r="AC35" s="102">
        <f>AC34*9/AE34</f>
        <v>0.29715762273901808</v>
      </c>
      <c r="AD35" s="102">
        <f>AD34*4/AE34</f>
        <v>0.54550674705713464</v>
      </c>
    </row>
    <row r="36" spans="1:33" ht="17.100000000000001" customHeight="1">
      <c r="A36" s="49">
        <v>4</v>
      </c>
      <c r="B36" s="279"/>
      <c r="C36" s="50" t="str">
        <f>玉美彰化菜單!Q31</f>
        <v>茄汁肉醬麵</v>
      </c>
      <c r="D36" s="53" t="s">
        <v>219</v>
      </c>
      <c r="E36" s="50"/>
      <c r="F36" s="50" t="str">
        <f>玉美彰化菜單!Q32</f>
        <v>烤雞翅</v>
      </c>
      <c r="G36" s="53" t="s">
        <v>263</v>
      </c>
      <c r="H36" s="50"/>
      <c r="I36" s="50" t="str">
        <f>玉美彰化菜單!Q33</f>
        <v>奶皇包(冷)</v>
      </c>
      <c r="J36" s="53" t="s">
        <v>218</v>
      </c>
      <c r="K36" s="50"/>
      <c r="L36" s="50" t="str">
        <f>玉美彰化菜單!Q34</f>
        <v>開陽胡瓜(海)</v>
      </c>
      <c r="M36" s="53" t="s">
        <v>219</v>
      </c>
      <c r="N36" s="50"/>
      <c r="O36" s="50" t="str">
        <f>玉美彰化菜單!Q35</f>
        <v>淺色蔬菜</v>
      </c>
      <c r="P36" s="50" t="s">
        <v>273</v>
      </c>
      <c r="Q36" s="50"/>
      <c r="R36" s="50" t="str">
        <f>玉美彰化菜單!Q36</f>
        <v>茶壺湯</v>
      </c>
      <c r="S36" s="50" t="s">
        <v>219</v>
      </c>
      <c r="T36" s="50"/>
      <c r="U36" s="280"/>
      <c r="V36" s="54" t="s">
        <v>189</v>
      </c>
      <c r="W36" s="55" t="s">
        <v>190</v>
      </c>
      <c r="X36" s="56">
        <v>6.7</v>
      </c>
      <c r="AB36" s="35" t="s">
        <v>191</v>
      </c>
      <c r="AC36" s="35" t="s">
        <v>192</v>
      </c>
      <c r="AD36" s="35" t="s">
        <v>193</v>
      </c>
      <c r="AE36" s="35" t="s">
        <v>194</v>
      </c>
    </row>
    <row r="37" spans="1:33" ht="17.100000000000001" customHeight="1">
      <c r="A37" s="57" t="s">
        <v>195</v>
      </c>
      <c r="B37" s="279"/>
      <c r="C37" s="170" t="s">
        <v>325</v>
      </c>
      <c r="D37" s="171"/>
      <c r="E37" s="171">
        <v>245</v>
      </c>
      <c r="F37" s="64" t="s">
        <v>274</v>
      </c>
      <c r="G37" s="65"/>
      <c r="H37" s="65">
        <v>85</v>
      </c>
      <c r="I37" s="64" t="s">
        <v>326</v>
      </c>
      <c r="J37" s="145"/>
      <c r="K37" s="65">
        <v>30</v>
      </c>
      <c r="L37" s="64" t="s">
        <v>327</v>
      </c>
      <c r="M37" s="65"/>
      <c r="N37" s="65">
        <v>70</v>
      </c>
      <c r="O37" s="67" t="s">
        <v>225</v>
      </c>
      <c r="P37" s="136"/>
      <c r="Q37" s="137">
        <v>100</v>
      </c>
      <c r="R37" s="64" t="s">
        <v>290</v>
      </c>
      <c r="S37" s="64"/>
      <c r="T37" s="64">
        <v>30</v>
      </c>
      <c r="U37" s="281"/>
      <c r="V37" s="69">
        <f t="shared" ref="V37" si="12">X36*15+X38*5</f>
        <v>111</v>
      </c>
      <c r="W37" s="70" t="s">
        <v>196</v>
      </c>
      <c r="X37" s="71">
        <v>2</v>
      </c>
      <c r="Y37" s="36"/>
      <c r="Z37" s="39" t="s">
        <v>197</v>
      </c>
      <c r="AA37" s="39">
        <v>5.5</v>
      </c>
      <c r="AB37" s="39">
        <f>AA37*2</f>
        <v>11</v>
      </c>
      <c r="AC37" s="39"/>
      <c r="AD37" s="39">
        <f>AA37*15</f>
        <v>82.5</v>
      </c>
      <c r="AE37" s="39">
        <f>AB37*4+AD37*4</f>
        <v>374</v>
      </c>
    </row>
    <row r="38" spans="1:33" ht="17.100000000000001" customHeight="1">
      <c r="A38" s="57">
        <v>22</v>
      </c>
      <c r="B38" s="279"/>
      <c r="C38" s="72" t="s">
        <v>285</v>
      </c>
      <c r="D38" s="73"/>
      <c r="E38" s="73">
        <v>15</v>
      </c>
      <c r="F38" s="78"/>
      <c r="G38" s="79"/>
      <c r="H38" s="79"/>
      <c r="I38" s="78"/>
      <c r="J38" s="78"/>
      <c r="K38" s="78"/>
      <c r="L38" s="78" t="s">
        <v>228</v>
      </c>
      <c r="M38" s="79"/>
      <c r="N38" s="79">
        <v>5</v>
      </c>
      <c r="O38" s="120"/>
      <c r="P38" s="120"/>
      <c r="Q38" s="120"/>
      <c r="R38" s="78" t="s">
        <v>328</v>
      </c>
      <c r="S38" s="79"/>
      <c r="T38" s="79">
        <v>10</v>
      </c>
      <c r="U38" s="281"/>
      <c r="V38" s="82" t="s">
        <v>198</v>
      </c>
      <c r="W38" s="83" t="s">
        <v>199</v>
      </c>
      <c r="X38" s="71">
        <v>2.1</v>
      </c>
      <c r="Z38" s="84" t="s">
        <v>200</v>
      </c>
      <c r="AA38" s="39">
        <v>2</v>
      </c>
      <c r="AB38" s="85">
        <f>AA38*7</f>
        <v>14</v>
      </c>
      <c r="AC38" s="39">
        <f>AA38*5</f>
        <v>10</v>
      </c>
      <c r="AD38" s="39" t="s">
        <v>201</v>
      </c>
      <c r="AE38" s="86">
        <f>AB38*4+AC38*9</f>
        <v>146</v>
      </c>
    </row>
    <row r="39" spans="1:33" ht="17.100000000000001" customHeight="1">
      <c r="A39" s="57" t="s">
        <v>202</v>
      </c>
      <c r="B39" s="279"/>
      <c r="C39" s="168" t="s">
        <v>229</v>
      </c>
      <c r="D39" s="168"/>
      <c r="E39" s="168">
        <v>15</v>
      </c>
      <c r="F39" s="79"/>
      <c r="G39" s="79"/>
      <c r="H39" s="79"/>
      <c r="I39" s="78"/>
      <c r="J39" s="79"/>
      <c r="K39" s="79"/>
      <c r="L39" s="79" t="s">
        <v>234</v>
      </c>
      <c r="M39" s="146" t="s">
        <v>235</v>
      </c>
      <c r="N39" s="79">
        <v>0.1</v>
      </c>
      <c r="O39" s="120"/>
      <c r="P39" s="121"/>
      <c r="Q39" s="120"/>
      <c r="R39" s="79" t="s">
        <v>228</v>
      </c>
      <c r="S39" s="79"/>
      <c r="T39" s="79">
        <v>5</v>
      </c>
      <c r="U39" s="281"/>
      <c r="V39" s="69">
        <f t="shared" ref="V39" si="13">X39*5+X37*5</f>
        <v>22.5</v>
      </c>
      <c r="W39" s="83" t="s">
        <v>203</v>
      </c>
      <c r="X39" s="71">
        <v>2.5</v>
      </c>
      <c r="Y39" s="36"/>
      <c r="Z39" s="35" t="s">
        <v>204</v>
      </c>
      <c r="AA39" s="39">
        <v>2.4</v>
      </c>
      <c r="AB39" s="39">
        <f>AA39*1</f>
        <v>2.4</v>
      </c>
      <c r="AC39" s="39" t="s">
        <v>201</v>
      </c>
      <c r="AD39" s="39">
        <f>AA39*5</f>
        <v>12</v>
      </c>
      <c r="AE39" s="39">
        <f>AB39*4+AD39*4</f>
        <v>57.6</v>
      </c>
    </row>
    <row r="40" spans="1:33" ht="17.100000000000001" customHeight="1">
      <c r="A40" s="284" t="s">
        <v>233</v>
      </c>
      <c r="B40" s="279"/>
      <c r="C40" s="168" t="s">
        <v>297</v>
      </c>
      <c r="D40" s="168"/>
      <c r="E40" s="168">
        <v>5</v>
      </c>
      <c r="F40" s="75"/>
      <c r="G40" s="76"/>
      <c r="H40" s="76"/>
      <c r="I40" s="79"/>
      <c r="J40" s="79"/>
      <c r="K40" s="79"/>
      <c r="L40" s="75" t="s">
        <v>329</v>
      </c>
      <c r="M40" s="75"/>
      <c r="N40" s="75">
        <v>5</v>
      </c>
      <c r="O40" s="81"/>
      <c r="P40" s="81"/>
      <c r="Q40" s="81"/>
      <c r="R40" s="78" t="s">
        <v>260</v>
      </c>
      <c r="S40" s="79"/>
      <c r="T40" s="79">
        <v>15</v>
      </c>
      <c r="U40" s="281"/>
      <c r="V40" s="82" t="s">
        <v>206</v>
      </c>
      <c r="W40" s="83" t="s">
        <v>207</v>
      </c>
      <c r="X40" s="71"/>
      <c r="Z40" s="35" t="s">
        <v>208</v>
      </c>
      <c r="AA40" s="39">
        <v>2.5</v>
      </c>
      <c r="AB40" s="39"/>
      <c r="AC40" s="39">
        <f>AA40*5</f>
        <v>12.5</v>
      </c>
      <c r="AD40" s="39" t="s">
        <v>201</v>
      </c>
      <c r="AE40" s="39">
        <f>AC40*9</f>
        <v>112.5</v>
      </c>
    </row>
    <row r="41" spans="1:33" ht="17.100000000000001" customHeight="1">
      <c r="A41" s="284"/>
      <c r="B41" s="279"/>
      <c r="C41" s="168" t="s">
        <v>330</v>
      </c>
      <c r="D41" s="168"/>
      <c r="E41" s="168">
        <v>5</v>
      </c>
      <c r="F41" s="81"/>
      <c r="G41" s="87"/>
      <c r="H41" s="81"/>
      <c r="I41" s="79"/>
      <c r="J41" s="79"/>
      <c r="K41" s="79"/>
      <c r="L41" s="168"/>
      <c r="M41" s="168"/>
      <c r="N41" s="168"/>
      <c r="O41" s="81"/>
      <c r="P41" s="87"/>
      <c r="Q41" s="81"/>
      <c r="R41" s="76"/>
      <c r="S41" s="76"/>
      <c r="T41" s="77"/>
      <c r="U41" s="281"/>
      <c r="V41" s="69">
        <f t="shared" ref="V41" si="14">X36*2+X37*7+X38*1</f>
        <v>29.5</v>
      </c>
      <c r="W41" s="90" t="s">
        <v>209</v>
      </c>
      <c r="X41" s="91"/>
      <c r="Y41" s="36"/>
      <c r="Z41" s="35" t="s">
        <v>210</v>
      </c>
      <c r="AD41" s="35">
        <f>AA41*15</f>
        <v>0</v>
      </c>
    </row>
    <row r="42" spans="1:33" ht="17.100000000000001" customHeight="1">
      <c r="A42" s="92" t="s">
        <v>211</v>
      </c>
      <c r="B42" s="93"/>
      <c r="C42" s="87"/>
      <c r="D42" s="87"/>
      <c r="E42" s="81"/>
      <c r="F42" s="81"/>
      <c r="G42" s="87"/>
      <c r="H42" s="81"/>
      <c r="I42" s="78"/>
      <c r="J42" s="79"/>
      <c r="K42" s="168"/>
      <c r="L42" s="168"/>
      <c r="M42" s="168"/>
      <c r="N42" s="168"/>
      <c r="O42" s="81"/>
      <c r="P42" s="87"/>
      <c r="Q42" s="81"/>
      <c r="R42" s="81"/>
      <c r="S42" s="87"/>
      <c r="T42" s="81"/>
      <c r="U42" s="281"/>
      <c r="V42" s="82" t="s">
        <v>212</v>
      </c>
      <c r="W42" s="94"/>
      <c r="X42" s="71"/>
      <c r="AB42" s="35">
        <f>SUM(AB37:AB41)</f>
        <v>27.4</v>
      </c>
      <c r="AC42" s="35">
        <f>SUM(AC37:AC41)</f>
        <v>22.5</v>
      </c>
      <c r="AD42" s="35">
        <f>SUM(AD37:AD41)</f>
        <v>94.5</v>
      </c>
      <c r="AE42" s="35">
        <f>AB42*4+AC42*9+AD42*4</f>
        <v>690.1</v>
      </c>
    </row>
    <row r="43" spans="1:33" ht="17.100000000000001" customHeight="1" thickBot="1">
      <c r="A43" s="147"/>
      <c r="B43" s="148"/>
      <c r="C43" s="149"/>
      <c r="D43" s="149"/>
      <c r="E43" s="150"/>
      <c r="F43" s="150"/>
      <c r="G43" s="149"/>
      <c r="H43" s="150"/>
      <c r="I43" s="150"/>
      <c r="J43" s="149"/>
      <c r="K43" s="150"/>
      <c r="L43" s="150"/>
      <c r="M43" s="149"/>
      <c r="N43" s="150"/>
      <c r="O43" s="150"/>
      <c r="P43" s="149"/>
      <c r="Q43" s="150"/>
      <c r="R43" s="150"/>
      <c r="S43" s="149"/>
      <c r="T43" s="150"/>
      <c r="U43" s="287"/>
      <c r="V43" s="151">
        <f t="shared" ref="V43" si="15">V37*4+V39*9+V41*4</f>
        <v>764.5</v>
      </c>
      <c r="W43" s="152"/>
      <c r="X43" s="101"/>
      <c r="Y43" s="36"/>
      <c r="AB43" s="102">
        <f>AB42*4/AE42</f>
        <v>0.1588175626720765</v>
      </c>
      <c r="AC43" s="102">
        <f>AC42*9/AE42</f>
        <v>0.29343573395160122</v>
      </c>
      <c r="AD43" s="102">
        <f>AD42*4/AE42</f>
        <v>0.54774670337632225</v>
      </c>
    </row>
    <row r="44" spans="1:33" ht="21.75" customHeight="1"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155"/>
    </row>
    <row r="45" spans="1:33">
      <c r="C45" s="293"/>
      <c r="D45" s="293"/>
      <c r="E45" s="289"/>
      <c r="F45" s="289"/>
      <c r="G45" s="156"/>
      <c r="J45" s="156"/>
      <c r="M45" s="156"/>
      <c r="P45" s="156"/>
      <c r="S45" s="156"/>
      <c r="V45" s="35"/>
      <c r="X45" s="39"/>
    </row>
    <row r="46" spans="1:33">
      <c r="V46" s="35"/>
      <c r="X46" s="39"/>
    </row>
    <row r="47" spans="1:33">
      <c r="V47" s="35"/>
      <c r="X47" s="39"/>
    </row>
  </sheetData>
  <mergeCells count="18">
    <mergeCell ref="B36:B41"/>
    <mergeCell ref="U36:U43"/>
    <mergeCell ref="A40:A41"/>
    <mergeCell ref="I44:X44"/>
    <mergeCell ref="C45:F45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B4085-8D16-4C25-9676-67F4703A347A}">
  <dimension ref="A1:AK43"/>
  <sheetViews>
    <sheetView topLeftCell="A4" zoomScale="85" zoomScaleNormal="85" workbookViewId="0">
      <selection activeCell="K48" sqref="K48"/>
    </sheetView>
  </sheetViews>
  <sheetFormatPr defaultRowHeight="20.25"/>
  <cols>
    <col min="1" max="1" width="5.625" style="39" customWidth="1"/>
    <col min="2" max="2" width="0" style="35" hidden="1" customWidth="1"/>
    <col min="3" max="3" width="12.625" style="35" customWidth="1"/>
    <col min="4" max="4" width="4.625" style="122" customWidth="1"/>
    <col min="5" max="5" width="4.625" style="35" customWidth="1"/>
    <col min="6" max="6" width="12.625" style="35" customWidth="1"/>
    <col min="7" max="7" width="4.25" style="122" customWidth="1"/>
    <col min="8" max="8" width="4.625" style="35" customWidth="1"/>
    <col min="9" max="9" width="12.625" style="35" customWidth="1"/>
    <col min="10" max="10" width="4.625" style="122" customWidth="1"/>
    <col min="11" max="11" width="4.625" style="35" customWidth="1"/>
    <col min="12" max="12" width="12.625" style="35" customWidth="1"/>
    <col min="13" max="13" width="4.625" style="122" customWidth="1"/>
    <col min="14" max="14" width="4.625" style="35" customWidth="1"/>
    <col min="15" max="15" width="12.625" style="35" customWidth="1"/>
    <col min="16" max="16" width="4.625" style="122" customWidth="1"/>
    <col min="17" max="17" width="4.625" style="35" customWidth="1"/>
    <col min="18" max="18" width="12.625" style="35" customWidth="1"/>
    <col min="19" max="19" width="4.625" style="122" customWidth="1"/>
    <col min="20" max="20" width="4.625" style="35" customWidth="1"/>
    <col min="21" max="21" width="5.625" style="35" customWidth="1"/>
    <col min="22" max="22" width="12.625" style="158" customWidth="1"/>
    <col min="23" max="23" width="12.625" style="159" customWidth="1"/>
    <col min="24" max="24" width="5.625" style="160" customWidth="1"/>
    <col min="25" max="25" width="6.625" style="35" customWidth="1"/>
    <col min="26" max="26" width="6" style="35" hidden="1" customWidth="1"/>
    <col min="27" max="27" width="5.5" style="39" hidden="1" customWidth="1"/>
    <col min="28" max="28" width="7.75" style="35" hidden="1" customWidth="1"/>
    <col min="29" max="29" width="8" style="35" hidden="1" customWidth="1"/>
    <col min="30" max="30" width="7.875" style="35" hidden="1" customWidth="1"/>
    <col min="31" max="31" width="7.5" style="35" hidden="1" customWidth="1"/>
    <col min="32" max="16384" width="9" style="35"/>
  </cols>
  <sheetData>
    <row r="1" spans="1:37" s="30" customFormat="1" ht="20.100000000000001" customHeight="1">
      <c r="A1" s="27" t="s">
        <v>0</v>
      </c>
      <c r="B1" s="28"/>
      <c r="C1" s="28"/>
      <c r="D1" s="28"/>
      <c r="E1" s="28"/>
      <c r="F1" s="28"/>
      <c r="G1" s="278" t="s">
        <v>331</v>
      </c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9"/>
      <c r="AA1" s="31"/>
    </row>
    <row r="2" spans="1:37" ht="17.100000000000001" customHeight="1" thickBot="1">
      <c r="A2" s="32" t="s">
        <v>176</v>
      </c>
      <c r="B2" s="37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38"/>
      <c r="Y2" s="36"/>
    </row>
    <row r="3" spans="1:37" ht="17.100000000000001" customHeight="1">
      <c r="A3" s="40" t="s">
        <v>177</v>
      </c>
      <c r="B3" s="41" t="s">
        <v>178</v>
      </c>
      <c r="C3" s="42" t="s">
        <v>179</v>
      </c>
      <c r="D3" s="43" t="s">
        <v>180</v>
      </c>
      <c r="E3" s="43" t="s">
        <v>181</v>
      </c>
      <c r="F3" s="42" t="s">
        <v>182</v>
      </c>
      <c r="G3" s="43" t="s">
        <v>180</v>
      </c>
      <c r="H3" s="43" t="s">
        <v>181</v>
      </c>
      <c r="I3" s="42" t="s">
        <v>183</v>
      </c>
      <c r="J3" s="43" t="s">
        <v>180</v>
      </c>
      <c r="K3" s="43" t="s">
        <v>181</v>
      </c>
      <c r="L3" s="42" t="s">
        <v>183</v>
      </c>
      <c r="M3" s="43" t="s">
        <v>180</v>
      </c>
      <c r="N3" s="43" t="s">
        <v>181</v>
      </c>
      <c r="O3" s="42" t="s">
        <v>183</v>
      </c>
      <c r="P3" s="43" t="s">
        <v>180</v>
      </c>
      <c r="Q3" s="43" t="s">
        <v>181</v>
      </c>
      <c r="R3" s="44" t="s">
        <v>184</v>
      </c>
      <c r="S3" s="43" t="s">
        <v>180</v>
      </c>
      <c r="T3" s="43" t="s">
        <v>181</v>
      </c>
      <c r="U3" s="45" t="s">
        <v>185</v>
      </c>
      <c r="V3" s="46" t="s">
        <v>186</v>
      </c>
      <c r="W3" s="47" t="s">
        <v>187</v>
      </c>
      <c r="X3" s="48" t="s">
        <v>188</v>
      </c>
      <c r="Y3" s="39"/>
      <c r="Z3" s="39"/>
    </row>
    <row r="4" spans="1:37" ht="17.100000000000001" customHeight="1">
      <c r="A4" s="49">
        <v>4</v>
      </c>
      <c r="B4" s="285"/>
      <c r="C4" s="182" t="str">
        <f>玉美彰化菜單!A41</f>
        <v>白飯</v>
      </c>
      <c r="D4" s="51" t="s">
        <v>218</v>
      </c>
      <c r="E4" s="183"/>
      <c r="F4" s="50" t="str">
        <f>玉美彰化菜單!A42</f>
        <v>三杯雞</v>
      </c>
      <c r="G4" s="53" t="s">
        <v>219</v>
      </c>
      <c r="H4" s="183"/>
      <c r="I4" s="50" t="str">
        <f>玉美彰化菜單!A43</f>
        <v>菇菇燒豆包(豆)</v>
      </c>
      <c r="J4" s="134" t="s">
        <v>219</v>
      </c>
      <c r="K4" s="183"/>
      <c r="L4" s="50" t="str">
        <f>玉美彰化菜單!A44</f>
        <v>脆炒大瓜</v>
      </c>
      <c r="M4" s="134" t="s">
        <v>216</v>
      </c>
      <c r="N4" s="53"/>
      <c r="O4" s="50" t="str">
        <f>玉美彰化菜單!A45</f>
        <v>淺色蔬菜</v>
      </c>
      <c r="P4" s="51" t="s">
        <v>273</v>
      </c>
      <c r="Q4" s="183"/>
      <c r="R4" s="50" t="str">
        <f>玉美彰化菜單!A46</f>
        <v>南瓜濃湯(芡)</v>
      </c>
      <c r="S4" s="51" t="s">
        <v>219</v>
      </c>
      <c r="T4" s="184"/>
      <c r="U4" s="286"/>
      <c r="V4" s="54" t="s">
        <v>189</v>
      </c>
      <c r="W4" s="55" t="s">
        <v>190</v>
      </c>
      <c r="X4" s="56">
        <v>6.5</v>
      </c>
      <c r="AB4" s="35" t="s">
        <v>191</v>
      </c>
      <c r="AC4" s="35" t="s">
        <v>192</v>
      </c>
      <c r="AD4" s="35" t="s">
        <v>193</v>
      </c>
      <c r="AE4" s="35" t="s">
        <v>194</v>
      </c>
      <c r="AG4" s="39"/>
    </row>
    <row r="5" spans="1:37" ht="17.100000000000001" customHeight="1">
      <c r="A5" s="57" t="s">
        <v>195</v>
      </c>
      <c r="B5" s="279"/>
      <c r="C5" s="61" t="s">
        <v>221</v>
      </c>
      <c r="D5" s="62"/>
      <c r="E5" s="166">
        <v>120</v>
      </c>
      <c r="F5" s="61" t="s">
        <v>243</v>
      </c>
      <c r="G5" s="62"/>
      <c r="H5" s="62">
        <v>55</v>
      </c>
      <c r="I5" s="64" t="s">
        <v>332</v>
      </c>
      <c r="J5" s="136" t="s">
        <v>227</v>
      </c>
      <c r="K5" s="64">
        <v>30</v>
      </c>
      <c r="L5" s="65" t="s">
        <v>254</v>
      </c>
      <c r="M5" s="136"/>
      <c r="N5" s="65">
        <v>65</v>
      </c>
      <c r="O5" s="67" t="s">
        <v>225</v>
      </c>
      <c r="P5" s="136"/>
      <c r="Q5" s="137">
        <v>100</v>
      </c>
      <c r="R5" s="65" t="s">
        <v>333</v>
      </c>
      <c r="T5" s="65">
        <v>20</v>
      </c>
      <c r="U5" s="281"/>
      <c r="V5" s="69">
        <f>X4*15+X6*5</f>
        <v>109.5</v>
      </c>
      <c r="W5" s="70" t="s">
        <v>196</v>
      </c>
      <c r="X5" s="71">
        <v>2</v>
      </c>
      <c r="Y5" s="36"/>
      <c r="Z5" s="39" t="s">
        <v>197</v>
      </c>
      <c r="AA5" s="39">
        <v>5.8</v>
      </c>
      <c r="AB5" s="39">
        <f>AA5*2</f>
        <v>11.6</v>
      </c>
      <c r="AC5" s="39"/>
      <c r="AD5" s="39">
        <f>AA5*15</f>
        <v>87</v>
      </c>
      <c r="AE5" s="39">
        <f>AB5*4+AD5*4</f>
        <v>394.4</v>
      </c>
      <c r="AF5" s="39"/>
      <c r="AG5" s="39"/>
      <c r="AH5" s="39"/>
      <c r="AI5" s="39"/>
      <c r="AJ5" s="39"/>
      <c r="AK5" s="39"/>
    </row>
    <row r="6" spans="1:37" ht="17.100000000000001" customHeight="1">
      <c r="A6" s="57">
        <v>25</v>
      </c>
      <c r="B6" s="279"/>
      <c r="C6" s="75"/>
      <c r="D6" s="76"/>
      <c r="E6" s="168"/>
      <c r="F6" s="75" t="s">
        <v>334</v>
      </c>
      <c r="G6" s="75"/>
      <c r="H6" s="75">
        <v>1</v>
      </c>
      <c r="I6" s="78" t="s">
        <v>245</v>
      </c>
      <c r="J6" s="120"/>
      <c r="K6" s="79">
        <v>15</v>
      </c>
      <c r="L6" s="78" t="s">
        <v>228</v>
      </c>
      <c r="M6" s="120"/>
      <c r="N6" s="79">
        <v>5</v>
      </c>
      <c r="O6" s="120"/>
      <c r="P6" s="120"/>
      <c r="Q6" s="120"/>
      <c r="R6" s="79" t="s">
        <v>248</v>
      </c>
      <c r="T6" s="79">
        <v>20</v>
      </c>
      <c r="U6" s="281"/>
      <c r="V6" s="82" t="s">
        <v>198</v>
      </c>
      <c r="W6" s="83" t="s">
        <v>199</v>
      </c>
      <c r="X6" s="71">
        <v>2.4</v>
      </c>
      <c r="Z6" s="84" t="s">
        <v>200</v>
      </c>
      <c r="AA6" s="39">
        <v>2</v>
      </c>
      <c r="AB6" s="85">
        <f>AA6*7</f>
        <v>14</v>
      </c>
      <c r="AC6" s="39">
        <f>AA6*5</f>
        <v>10</v>
      </c>
      <c r="AD6" s="39" t="s">
        <v>201</v>
      </c>
      <c r="AE6" s="86">
        <f>AB6*4+AC6*9</f>
        <v>146</v>
      </c>
      <c r="AF6" s="84"/>
      <c r="AG6" s="39"/>
      <c r="AH6" s="85"/>
      <c r="AI6" s="39"/>
      <c r="AJ6" s="39"/>
      <c r="AK6" s="86"/>
    </row>
    <row r="7" spans="1:37" ht="17.100000000000001" customHeight="1">
      <c r="A7" s="57" t="s">
        <v>202</v>
      </c>
      <c r="B7" s="279"/>
      <c r="C7" s="120"/>
      <c r="D7" s="120"/>
      <c r="E7" s="120"/>
      <c r="F7" s="75"/>
      <c r="G7" s="146"/>
      <c r="H7" s="76"/>
      <c r="I7" s="78" t="s">
        <v>229</v>
      </c>
      <c r="J7" s="121"/>
      <c r="K7" s="78">
        <v>5</v>
      </c>
      <c r="L7" s="78" t="s">
        <v>236</v>
      </c>
      <c r="M7" s="121"/>
      <c r="N7" s="79">
        <v>3</v>
      </c>
      <c r="O7" s="120"/>
      <c r="P7" s="121"/>
      <c r="Q7" s="120"/>
      <c r="R7" s="78" t="s">
        <v>229</v>
      </c>
      <c r="T7" s="78">
        <v>25</v>
      </c>
      <c r="U7" s="281"/>
      <c r="V7" s="69">
        <f>X5*5+X7*5</f>
        <v>22.5</v>
      </c>
      <c r="W7" s="83" t="s">
        <v>203</v>
      </c>
      <c r="X7" s="71">
        <v>2.5</v>
      </c>
      <c r="Y7" s="36"/>
      <c r="Z7" s="35" t="s">
        <v>204</v>
      </c>
      <c r="AA7" s="39">
        <v>1.8</v>
      </c>
      <c r="AB7" s="39">
        <f>AA7*1</f>
        <v>1.8</v>
      </c>
      <c r="AC7" s="39" t="s">
        <v>201</v>
      </c>
      <c r="AD7" s="39">
        <f>AA7*5</f>
        <v>9</v>
      </c>
      <c r="AE7" s="39">
        <f>AB7*4+AD7*4</f>
        <v>43.2</v>
      </c>
      <c r="AG7" s="39"/>
      <c r="AH7" s="39"/>
      <c r="AI7" s="39"/>
      <c r="AJ7" s="39"/>
      <c r="AK7" s="39"/>
    </row>
    <row r="8" spans="1:37" ht="17.100000000000001" customHeight="1">
      <c r="A8" s="284" t="s">
        <v>205</v>
      </c>
      <c r="B8" s="279"/>
      <c r="C8" s="181"/>
      <c r="D8" s="81"/>
      <c r="E8" s="81"/>
      <c r="F8" s="75"/>
      <c r="G8" s="76"/>
      <c r="H8" s="76"/>
      <c r="I8" s="78" t="s">
        <v>270</v>
      </c>
      <c r="J8" s="87"/>
      <c r="K8" s="79">
        <v>5</v>
      </c>
      <c r="L8" s="78" t="s">
        <v>303</v>
      </c>
      <c r="M8" s="87"/>
      <c r="N8" s="79">
        <v>10</v>
      </c>
      <c r="O8" s="81"/>
      <c r="P8" s="87"/>
      <c r="Q8" s="81"/>
      <c r="R8" s="79"/>
      <c r="T8" s="79"/>
      <c r="U8" s="281"/>
      <c r="V8" s="82" t="s">
        <v>206</v>
      </c>
      <c r="W8" s="83" t="s">
        <v>207</v>
      </c>
      <c r="X8" s="71"/>
      <c r="Z8" s="35" t="s">
        <v>208</v>
      </c>
      <c r="AA8" s="39">
        <v>2.5</v>
      </c>
      <c r="AB8" s="39"/>
      <c r="AC8" s="39">
        <f>AA8*5</f>
        <v>12.5</v>
      </c>
      <c r="AD8" s="39" t="s">
        <v>201</v>
      </c>
      <c r="AE8" s="39">
        <f>AC8*9</f>
        <v>112.5</v>
      </c>
      <c r="AG8" s="39"/>
      <c r="AH8" s="39"/>
      <c r="AI8" s="39"/>
      <c r="AJ8" s="39"/>
      <c r="AK8" s="39"/>
    </row>
    <row r="9" spans="1:37" ht="17.100000000000001" customHeight="1">
      <c r="A9" s="284"/>
      <c r="B9" s="279"/>
      <c r="C9" s="81"/>
      <c r="D9" s="81"/>
      <c r="E9" s="81"/>
      <c r="F9" s="168"/>
      <c r="G9" s="168"/>
      <c r="H9" s="168"/>
      <c r="I9" s="79" t="s">
        <v>335</v>
      </c>
      <c r="J9" s="87"/>
      <c r="K9" s="79">
        <v>5</v>
      </c>
      <c r="L9" s="76"/>
      <c r="M9" s="87"/>
      <c r="N9" s="76"/>
      <c r="O9" s="81"/>
      <c r="P9" s="87"/>
      <c r="Q9" s="81"/>
      <c r="R9" s="78"/>
      <c r="T9" s="79"/>
      <c r="U9" s="281"/>
      <c r="V9" s="69">
        <f>X4*2+X5*7+X6*1</f>
        <v>29.4</v>
      </c>
      <c r="W9" s="90" t="s">
        <v>209</v>
      </c>
      <c r="X9" s="91"/>
      <c r="Y9" s="36"/>
      <c r="Z9" s="35" t="s">
        <v>210</v>
      </c>
      <c r="AD9" s="35">
        <f>AA9*15</f>
        <v>0</v>
      </c>
      <c r="AG9" s="39"/>
    </row>
    <row r="10" spans="1:37" ht="17.100000000000001" customHeight="1">
      <c r="A10" s="92" t="s">
        <v>211</v>
      </c>
      <c r="B10" s="93"/>
      <c r="C10" s="81"/>
      <c r="D10" s="87"/>
      <c r="E10" s="81"/>
      <c r="F10" s="81"/>
      <c r="G10" s="87"/>
      <c r="H10" s="81"/>
      <c r="I10" s="81"/>
      <c r="J10" s="87"/>
      <c r="K10" s="87"/>
      <c r="L10" s="76"/>
      <c r="M10" s="87"/>
      <c r="N10" s="76"/>
      <c r="O10" s="81"/>
      <c r="P10" s="87"/>
      <c r="Q10" s="81"/>
      <c r="R10" s="168"/>
      <c r="T10" s="168"/>
      <c r="U10" s="281"/>
      <c r="V10" s="82" t="s">
        <v>212</v>
      </c>
      <c r="W10" s="94"/>
      <c r="X10" s="71"/>
      <c r="AB10" s="35">
        <f>SUM(AB5:AB9)</f>
        <v>27.400000000000002</v>
      </c>
      <c r="AC10" s="35">
        <f>SUM(AC5:AC9)</f>
        <v>22.5</v>
      </c>
      <c r="AD10" s="35">
        <f>SUM(AD5:AD9)</f>
        <v>96</v>
      </c>
      <c r="AE10" s="35">
        <f>AB10*4+AC10*9+AD10*4</f>
        <v>696.1</v>
      </c>
      <c r="AG10" s="39"/>
    </row>
    <row r="11" spans="1:37" ht="17.100000000000001" customHeight="1">
      <c r="A11" s="108"/>
      <c r="B11" s="109"/>
      <c r="C11" s="140"/>
      <c r="D11" s="140"/>
      <c r="E11" s="141"/>
      <c r="F11" s="141"/>
      <c r="G11" s="140"/>
      <c r="H11" s="141"/>
      <c r="I11" s="141"/>
      <c r="J11" s="140"/>
      <c r="K11" s="140"/>
      <c r="L11" s="141"/>
      <c r="M11" s="140"/>
      <c r="N11" s="140"/>
      <c r="O11" s="141"/>
      <c r="P11" s="140"/>
      <c r="Q11" s="141"/>
      <c r="R11" s="141"/>
      <c r="T11" s="140"/>
      <c r="U11" s="282"/>
      <c r="V11" s="99">
        <f>V5*4+V7*9+V9*4</f>
        <v>758.1</v>
      </c>
      <c r="W11" s="100"/>
      <c r="X11" s="101"/>
      <c r="Y11" s="36"/>
      <c r="AB11" s="102">
        <f>AB10*4/AE10</f>
        <v>0.15744864243643156</v>
      </c>
      <c r="AC11" s="102">
        <f>AC10*9/AE10</f>
        <v>0.29090647895417326</v>
      </c>
      <c r="AD11" s="102">
        <f>AD10*4/AE10</f>
        <v>0.55164487860939515</v>
      </c>
    </row>
    <row r="12" spans="1:37" ht="17.100000000000001" customHeight="1">
      <c r="A12" s="49">
        <v>4</v>
      </c>
      <c r="B12" s="285"/>
      <c r="C12" s="51" t="str">
        <f>玉美彰化菜單!E41</f>
        <v>小米飯</v>
      </c>
      <c r="D12" s="51" t="s">
        <v>218</v>
      </c>
      <c r="E12" s="51"/>
      <c r="F12" s="51" t="str">
        <f>玉美彰化菜單!E42</f>
        <v>黃金魚排(炸.海.加)</v>
      </c>
      <c r="G12" s="134" t="s">
        <v>217</v>
      </c>
      <c r="H12" s="51"/>
      <c r="I12" s="51" t="str">
        <f>玉美彰化菜單!E43</f>
        <v>麻婆豆腐(豆)</v>
      </c>
      <c r="J12" s="134" t="s">
        <v>219</v>
      </c>
      <c r="K12" s="134"/>
      <c r="L12" s="51" t="str">
        <f>玉美彰化菜單!E44</f>
        <v>脆炒鮮筍</v>
      </c>
      <c r="M12" s="134" t="s">
        <v>216</v>
      </c>
      <c r="N12" s="134"/>
      <c r="O12" s="51" t="str">
        <f>玉美彰化菜單!E45</f>
        <v>深色蔬菜</v>
      </c>
      <c r="P12" s="51" t="s">
        <v>273</v>
      </c>
      <c r="Q12" s="51"/>
      <c r="R12" s="51" t="str">
        <f>玉美彰化菜單!E46</f>
        <v>番茄蛋花湯</v>
      </c>
      <c r="S12" s="51" t="s">
        <v>219</v>
      </c>
      <c r="T12" s="51"/>
      <c r="U12" s="286"/>
      <c r="V12" s="54" t="s">
        <v>189</v>
      </c>
      <c r="W12" s="55" t="s">
        <v>190</v>
      </c>
      <c r="X12" s="56">
        <v>6</v>
      </c>
      <c r="AB12" s="35" t="s">
        <v>191</v>
      </c>
      <c r="AC12" s="35" t="s">
        <v>192</v>
      </c>
      <c r="AD12" s="35" t="s">
        <v>193</v>
      </c>
      <c r="AE12" s="35" t="s">
        <v>194</v>
      </c>
    </row>
    <row r="13" spans="1:37" ht="17.100000000000001" customHeight="1">
      <c r="A13" s="57" t="s">
        <v>195</v>
      </c>
      <c r="B13" s="279"/>
      <c r="C13" s="170" t="s">
        <v>242</v>
      </c>
      <c r="D13" s="171"/>
      <c r="E13" s="166">
        <v>80</v>
      </c>
      <c r="F13" s="65" t="s">
        <v>336</v>
      </c>
      <c r="G13" s="204" t="s">
        <v>346</v>
      </c>
      <c r="H13" s="64">
        <v>50</v>
      </c>
      <c r="I13" s="64" t="s">
        <v>226</v>
      </c>
      <c r="J13" s="136" t="s">
        <v>227</v>
      </c>
      <c r="K13" s="65">
        <v>40</v>
      </c>
      <c r="L13" s="64" t="s">
        <v>337</v>
      </c>
      <c r="M13" s="136"/>
      <c r="N13" s="65">
        <v>80</v>
      </c>
      <c r="O13" s="67" t="s">
        <v>225</v>
      </c>
      <c r="P13" s="136"/>
      <c r="Q13" s="137">
        <v>100</v>
      </c>
      <c r="R13" s="64" t="s">
        <v>338</v>
      </c>
      <c r="S13" s="136"/>
      <c r="T13" s="65">
        <v>25</v>
      </c>
      <c r="U13" s="281"/>
      <c r="V13" s="69">
        <f t="shared" ref="V13" si="0">X12*15+X14*5</f>
        <v>101.5</v>
      </c>
      <c r="W13" s="70" t="s">
        <v>196</v>
      </c>
      <c r="X13" s="71">
        <v>2</v>
      </c>
      <c r="Y13" s="36"/>
      <c r="Z13" s="39" t="s">
        <v>197</v>
      </c>
      <c r="AA13" s="39">
        <v>5.5</v>
      </c>
      <c r="AB13" s="39">
        <f>AA13*2</f>
        <v>11</v>
      </c>
      <c r="AC13" s="39"/>
      <c r="AD13" s="39">
        <f>AA13*15</f>
        <v>82.5</v>
      </c>
      <c r="AE13" s="39">
        <f>AB13*4+AD13*4</f>
        <v>374</v>
      </c>
    </row>
    <row r="14" spans="1:37" ht="17.100000000000001" customHeight="1">
      <c r="A14" s="57">
        <v>26</v>
      </c>
      <c r="B14" s="279"/>
      <c r="C14" s="72" t="s">
        <v>339</v>
      </c>
      <c r="D14" s="73"/>
      <c r="E14" s="168">
        <v>40</v>
      </c>
      <c r="F14" s="78"/>
      <c r="G14" s="79"/>
      <c r="H14" s="168"/>
      <c r="I14" s="78" t="s">
        <v>230</v>
      </c>
      <c r="J14" s="120"/>
      <c r="K14" s="79">
        <v>2</v>
      </c>
      <c r="L14" s="79" t="s">
        <v>282</v>
      </c>
      <c r="M14" s="120"/>
      <c r="N14" s="79">
        <v>5</v>
      </c>
      <c r="O14" s="120"/>
      <c r="P14" s="120"/>
      <c r="Q14" s="120"/>
      <c r="R14" s="79" t="s">
        <v>253</v>
      </c>
      <c r="S14" s="120"/>
      <c r="T14" s="79">
        <v>5</v>
      </c>
      <c r="U14" s="281"/>
      <c r="V14" s="82" t="s">
        <v>198</v>
      </c>
      <c r="W14" s="83" t="s">
        <v>199</v>
      </c>
      <c r="X14" s="71">
        <v>2.2999999999999998</v>
      </c>
      <c r="Z14" s="84" t="s">
        <v>200</v>
      </c>
      <c r="AA14" s="39">
        <v>2</v>
      </c>
      <c r="AB14" s="85">
        <f>AA14*7</f>
        <v>14</v>
      </c>
      <c r="AC14" s="39">
        <f>AA14*5</f>
        <v>10</v>
      </c>
      <c r="AD14" s="39" t="s">
        <v>201</v>
      </c>
      <c r="AE14" s="86">
        <f>AB14*4+AC14*9</f>
        <v>146</v>
      </c>
    </row>
    <row r="15" spans="1:37" ht="17.100000000000001" customHeight="1">
      <c r="A15" s="57" t="s">
        <v>202</v>
      </c>
      <c r="B15" s="279"/>
      <c r="C15" s="181"/>
      <c r="D15" s="177"/>
      <c r="E15" s="131"/>
      <c r="F15" s="79"/>
      <c r="G15" s="79"/>
      <c r="H15" s="205"/>
      <c r="I15" s="78" t="s">
        <v>228</v>
      </c>
      <c r="J15" s="121"/>
      <c r="K15" s="79">
        <v>5</v>
      </c>
      <c r="L15" s="78" t="s">
        <v>228</v>
      </c>
      <c r="M15" s="121"/>
      <c r="N15" s="79">
        <v>5</v>
      </c>
      <c r="O15" s="120"/>
      <c r="P15" s="121"/>
      <c r="Q15" s="120"/>
      <c r="R15" s="78"/>
      <c r="S15" s="121"/>
      <c r="T15" s="79"/>
      <c r="U15" s="281"/>
      <c r="V15" s="69">
        <f t="shared" ref="V15" si="1">X13*5+X15*5</f>
        <v>22.5</v>
      </c>
      <c r="W15" s="83" t="s">
        <v>203</v>
      </c>
      <c r="X15" s="71">
        <v>2.5</v>
      </c>
      <c r="Y15" s="36"/>
      <c r="Z15" s="35" t="s">
        <v>204</v>
      </c>
      <c r="AA15" s="39">
        <v>2.4</v>
      </c>
      <c r="AB15" s="39">
        <f>AA15*1</f>
        <v>2.4</v>
      </c>
      <c r="AC15" s="39" t="s">
        <v>201</v>
      </c>
      <c r="AD15" s="39">
        <f>AA15*5</f>
        <v>12</v>
      </c>
      <c r="AE15" s="39">
        <f>AB15*4+AD15*4</f>
        <v>57.6</v>
      </c>
    </row>
    <row r="16" spans="1:37" ht="17.100000000000001" customHeight="1">
      <c r="A16" s="284" t="s">
        <v>213</v>
      </c>
      <c r="B16" s="279"/>
      <c r="C16" s="181"/>
      <c r="D16" s="177"/>
      <c r="E16" s="131"/>
      <c r="F16" s="78"/>
      <c r="G16" s="79"/>
      <c r="H16" s="206"/>
      <c r="I16" s="79" t="s">
        <v>251</v>
      </c>
      <c r="J16" s="177"/>
      <c r="K16" s="79">
        <v>1</v>
      </c>
      <c r="L16" s="79" t="s">
        <v>231</v>
      </c>
      <c r="M16" s="177"/>
      <c r="N16" s="79">
        <v>5</v>
      </c>
      <c r="O16" s="131"/>
      <c r="P16" s="177"/>
      <c r="Q16" s="131"/>
      <c r="R16" s="78"/>
      <c r="S16" s="177"/>
      <c r="T16" s="79"/>
      <c r="U16" s="281"/>
      <c r="V16" s="82" t="s">
        <v>206</v>
      </c>
      <c r="W16" s="83" t="s">
        <v>207</v>
      </c>
      <c r="X16" s="71"/>
      <c r="Z16" s="35" t="s">
        <v>208</v>
      </c>
      <c r="AA16" s="39">
        <v>2.5</v>
      </c>
      <c r="AB16" s="39"/>
      <c r="AC16" s="39">
        <f>AA16*5</f>
        <v>12.5</v>
      </c>
      <c r="AD16" s="39" t="s">
        <v>201</v>
      </c>
      <c r="AE16" s="39">
        <f>AC16*9</f>
        <v>112.5</v>
      </c>
    </row>
    <row r="17" spans="1:37" ht="17.100000000000001" customHeight="1">
      <c r="A17" s="284"/>
      <c r="B17" s="279"/>
      <c r="C17" s="181"/>
      <c r="D17" s="177"/>
      <c r="E17" s="131"/>
      <c r="F17" s="131"/>
      <c r="G17" s="177"/>
      <c r="H17" s="131"/>
      <c r="I17" s="79"/>
      <c r="J17" s="177"/>
      <c r="K17" s="78"/>
      <c r="L17" s="207"/>
      <c r="M17" s="177"/>
      <c r="N17" s="207"/>
      <c r="O17" s="131"/>
      <c r="P17" s="177"/>
      <c r="Q17" s="131"/>
      <c r="R17" s="168"/>
      <c r="S17" s="177"/>
      <c r="T17" s="168"/>
      <c r="U17" s="281"/>
      <c r="V17" s="69">
        <f t="shared" ref="V17" si="2">X12*2+X13*7+X14*1</f>
        <v>28.3</v>
      </c>
      <c r="W17" s="90" t="s">
        <v>209</v>
      </c>
      <c r="X17" s="91"/>
      <c r="Y17" s="36"/>
      <c r="Z17" s="35" t="s">
        <v>210</v>
      </c>
      <c r="AD17" s="35">
        <f>AA17*15</f>
        <v>0</v>
      </c>
    </row>
    <row r="18" spans="1:37" ht="17.100000000000001" customHeight="1">
      <c r="A18" s="92" t="s">
        <v>211</v>
      </c>
      <c r="B18" s="93"/>
      <c r="C18" s="87"/>
      <c r="D18" s="87"/>
      <c r="E18" s="81"/>
      <c r="F18" s="81"/>
      <c r="G18" s="87"/>
      <c r="H18" s="81"/>
      <c r="I18" s="81"/>
      <c r="J18" s="87"/>
      <c r="K18" s="87"/>
      <c r="L18" s="187"/>
      <c r="M18" s="87"/>
      <c r="N18" s="187"/>
      <c r="O18" s="81"/>
      <c r="P18" s="87"/>
      <c r="Q18" s="81"/>
      <c r="R18" s="81"/>
      <c r="S18" s="87"/>
      <c r="T18" s="116"/>
      <c r="U18" s="281"/>
      <c r="V18" s="82" t="s">
        <v>212</v>
      </c>
      <c r="W18" s="94"/>
      <c r="X18" s="71"/>
      <c r="AB18" s="35">
        <f>SUM(AB13:AB17)</f>
        <v>27.4</v>
      </c>
      <c r="AC18" s="35">
        <f>SUM(AC13:AC17)</f>
        <v>22.5</v>
      </c>
      <c r="AD18" s="35">
        <f>SUM(AD13:AD17)</f>
        <v>94.5</v>
      </c>
      <c r="AE18" s="35">
        <f>AB18*4+AC18*9+AD18*4</f>
        <v>690.1</v>
      </c>
    </row>
    <row r="19" spans="1:37" ht="17.100000000000001" customHeight="1">
      <c r="A19" s="108"/>
      <c r="B19" s="109"/>
      <c r="C19" s="87"/>
      <c r="D19" s="87"/>
      <c r="E19" s="81"/>
      <c r="F19" s="81"/>
      <c r="G19" s="87"/>
      <c r="H19" s="81"/>
      <c r="I19" s="81"/>
      <c r="J19" s="87"/>
      <c r="K19" s="87"/>
      <c r="L19" s="81"/>
      <c r="M19" s="87"/>
      <c r="N19" s="87"/>
      <c r="O19" s="81"/>
      <c r="P19" s="87"/>
      <c r="Q19" s="81"/>
      <c r="R19" s="81"/>
      <c r="S19" s="87"/>
      <c r="T19" s="199"/>
      <c r="U19" s="282"/>
      <c r="V19" s="99">
        <f t="shared" ref="V19" si="3">V13*4+V15*9+V17*4</f>
        <v>721.7</v>
      </c>
      <c r="W19" s="110"/>
      <c r="X19" s="91"/>
      <c r="Y19" s="36"/>
      <c r="AB19" s="102">
        <f>AB18*4/AE18</f>
        <v>0.1588175626720765</v>
      </c>
      <c r="AC19" s="102">
        <f>AC18*9/AE18</f>
        <v>0.29343573395160122</v>
      </c>
      <c r="AD19" s="102">
        <f>AD18*4/AE18</f>
        <v>0.54774670337632225</v>
      </c>
    </row>
    <row r="20" spans="1:37" ht="17.100000000000001" customHeight="1">
      <c r="A20" s="49">
        <v>4</v>
      </c>
      <c r="B20" s="285"/>
      <c r="C20" s="51" t="str">
        <f>玉美彰化菜單!I41</f>
        <v>白飯</v>
      </c>
      <c r="D20" s="134" t="s">
        <v>218</v>
      </c>
      <c r="E20" s="51"/>
      <c r="F20" s="51" t="str">
        <f>玉美彰化菜單!I42</f>
        <v>蔥爆肉片</v>
      </c>
      <c r="G20" s="134" t="s">
        <v>219</v>
      </c>
      <c r="H20" s="51"/>
      <c r="I20" s="51" t="str">
        <f>玉美彰化菜單!I43</f>
        <v>玉米炒雪蓮子</v>
      </c>
      <c r="J20" s="134" t="s">
        <v>216</v>
      </c>
      <c r="K20" s="134"/>
      <c r="L20" s="51" t="str">
        <f>玉美彰化菜單!I44</f>
        <v>沙茶炒高麗</v>
      </c>
      <c r="M20" s="134" t="s">
        <v>216</v>
      </c>
      <c r="N20" s="189"/>
      <c r="O20" s="51" t="str">
        <f>玉美彰化菜單!I45</f>
        <v>深色蔬菜</v>
      </c>
      <c r="P20" s="51" t="s">
        <v>273</v>
      </c>
      <c r="Q20" s="51"/>
      <c r="R20" s="51" t="str">
        <f>玉美彰化菜單!I46</f>
        <v>蘿蔔肉絲湯</v>
      </c>
      <c r="S20" s="51" t="s">
        <v>219</v>
      </c>
      <c r="T20" s="51"/>
      <c r="U20" s="286"/>
      <c r="V20" s="54" t="s">
        <v>189</v>
      </c>
      <c r="W20" s="55" t="s">
        <v>190</v>
      </c>
      <c r="X20" s="56">
        <v>6.5</v>
      </c>
      <c r="AB20" s="35" t="s">
        <v>191</v>
      </c>
      <c r="AC20" s="35" t="s">
        <v>192</v>
      </c>
      <c r="AD20" s="35" t="s">
        <v>193</v>
      </c>
      <c r="AE20" s="35" t="s">
        <v>194</v>
      </c>
      <c r="AG20" s="39"/>
    </row>
    <row r="21" spans="1:37" ht="17.100000000000001" customHeight="1">
      <c r="A21" s="57" t="s">
        <v>195</v>
      </c>
      <c r="B21" s="279"/>
      <c r="C21" s="170" t="s">
        <v>242</v>
      </c>
      <c r="D21" s="171"/>
      <c r="E21" s="62">
        <v>120</v>
      </c>
      <c r="F21" s="64" t="s">
        <v>265</v>
      </c>
      <c r="H21" s="65">
        <v>50</v>
      </c>
      <c r="I21" s="185" t="s">
        <v>297</v>
      </c>
      <c r="J21" s="136"/>
      <c r="K21" s="64">
        <v>40</v>
      </c>
      <c r="L21" s="64" t="s">
        <v>224</v>
      </c>
      <c r="M21" s="136"/>
      <c r="N21" s="65">
        <v>80</v>
      </c>
      <c r="O21" s="67" t="s">
        <v>225</v>
      </c>
      <c r="P21" s="136"/>
      <c r="Q21" s="137">
        <v>100</v>
      </c>
      <c r="R21" s="64" t="s">
        <v>256</v>
      </c>
      <c r="T21" s="65">
        <v>25</v>
      </c>
      <c r="U21" s="281"/>
      <c r="V21" s="69">
        <f t="shared" ref="V21" si="4">X20*15+X22*5</f>
        <v>110</v>
      </c>
      <c r="W21" s="70" t="s">
        <v>196</v>
      </c>
      <c r="X21" s="71">
        <v>2</v>
      </c>
      <c r="Y21" s="36"/>
      <c r="Z21" s="39" t="s">
        <v>197</v>
      </c>
      <c r="AA21" s="39">
        <v>5.5</v>
      </c>
      <c r="AB21" s="39">
        <f>AA21*2</f>
        <v>11</v>
      </c>
      <c r="AC21" s="39"/>
      <c r="AD21" s="39">
        <f>AA21*15</f>
        <v>82.5</v>
      </c>
      <c r="AE21" s="39">
        <f>AB21*4+AD21*4</f>
        <v>374</v>
      </c>
      <c r="AF21" s="39"/>
      <c r="AG21" s="39"/>
      <c r="AH21" s="39"/>
      <c r="AI21" s="39"/>
      <c r="AJ21" s="39"/>
      <c r="AK21" s="39"/>
    </row>
    <row r="22" spans="1:37" ht="17.100000000000001" customHeight="1">
      <c r="A22" s="57">
        <v>27</v>
      </c>
      <c r="B22" s="279"/>
      <c r="C22" s="72"/>
      <c r="D22" s="73"/>
      <c r="E22" s="74"/>
      <c r="F22" s="78" t="s">
        <v>229</v>
      </c>
      <c r="H22" s="79">
        <v>15</v>
      </c>
      <c r="I22" s="79" t="s">
        <v>230</v>
      </c>
      <c r="J22" s="120"/>
      <c r="K22" s="79">
        <v>5</v>
      </c>
      <c r="L22" s="78" t="s">
        <v>228</v>
      </c>
      <c r="M22" s="120"/>
      <c r="N22" s="79">
        <v>5</v>
      </c>
      <c r="O22" s="120"/>
      <c r="P22" s="120"/>
      <c r="Q22" s="120"/>
      <c r="R22" s="78" t="s">
        <v>228</v>
      </c>
      <c r="T22" s="79">
        <v>5</v>
      </c>
      <c r="U22" s="281"/>
      <c r="V22" s="82" t="s">
        <v>198</v>
      </c>
      <c r="W22" s="83" t="s">
        <v>199</v>
      </c>
      <c r="X22" s="71">
        <v>2.5</v>
      </c>
      <c r="Z22" s="84" t="s">
        <v>200</v>
      </c>
      <c r="AA22" s="39">
        <v>2</v>
      </c>
      <c r="AB22" s="85">
        <f>AA22*7</f>
        <v>14</v>
      </c>
      <c r="AC22" s="39">
        <f>AA22*5</f>
        <v>10</v>
      </c>
      <c r="AD22" s="39" t="s">
        <v>201</v>
      </c>
      <c r="AE22" s="86">
        <f>AB22*4+AC22*9</f>
        <v>146</v>
      </c>
      <c r="AF22" s="84"/>
      <c r="AG22" s="39"/>
      <c r="AH22" s="85"/>
      <c r="AI22" s="39"/>
      <c r="AJ22" s="39"/>
      <c r="AK22" s="86"/>
    </row>
    <row r="23" spans="1:37" ht="17.100000000000001" customHeight="1">
      <c r="A23" s="57" t="s">
        <v>202</v>
      </c>
      <c r="B23" s="279"/>
      <c r="C23" s="87"/>
      <c r="D23" s="87"/>
      <c r="E23" s="74"/>
      <c r="F23" s="75" t="s">
        <v>228</v>
      </c>
      <c r="H23" s="76">
        <v>5</v>
      </c>
      <c r="I23" s="78" t="s">
        <v>228</v>
      </c>
      <c r="J23" s="121"/>
      <c r="K23" s="79">
        <v>5</v>
      </c>
      <c r="L23" s="79" t="s">
        <v>236</v>
      </c>
      <c r="M23" s="121"/>
      <c r="N23" s="79">
        <v>5</v>
      </c>
      <c r="O23" s="120"/>
      <c r="P23" s="121"/>
      <c r="Q23" s="120"/>
      <c r="R23" s="79" t="s">
        <v>250</v>
      </c>
      <c r="T23" s="79">
        <v>5</v>
      </c>
      <c r="U23" s="281"/>
      <c r="V23" s="69">
        <f t="shared" ref="V23" si="5">X21*5+X23*5</f>
        <v>22.5</v>
      </c>
      <c r="W23" s="83" t="s">
        <v>203</v>
      </c>
      <c r="X23" s="71">
        <v>2.5</v>
      </c>
      <c r="Y23" s="36"/>
      <c r="Z23" s="35" t="s">
        <v>204</v>
      </c>
      <c r="AA23" s="39">
        <v>2.7</v>
      </c>
      <c r="AB23" s="39">
        <f>AA23*1</f>
        <v>2.7</v>
      </c>
      <c r="AC23" s="39" t="s">
        <v>201</v>
      </c>
      <c r="AD23" s="39">
        <f>AA23*5</f>
        <v>13.5</v>
      </c>
      <c r="AE23" s="39">
        <f>AB23*4+AD23*4</f>
        <v>64.8</v>
      </c>
      <c r="AG23" s="39"/>
      <c r="AH23" s="39"/>
      <c r="AI23" s="39"/>
      <c r="AJ23" s="39"/>
      <c r="AK23" s="39"/>
    </row>
    <row r="24" spans="1:37" ht="17.100000000000001" customHeight="1">
      <c r="A24" s="284" t="s">
        <v>214</v>
      </c>
      <c r="B24" s="279"/>
      <c r="C24" s="168"/>
      <c r="D24" s="168"/>
      <c r="E24" s="168"/>
      <c r="F24" s="168"/>
      <c r="H24" s="168"/>
      <c r="I24" s="78" t="s">
        <v>340</v>
      </c>
      <c r="J24" s="87"/>
      <c r="K24" s="79">
        <v>5</v>
      </c>
      <c r="L24" s="79" t="s">
        <v>265</v>
      </c>
      <c r="M24" s="87"/>
      <c r="N24" s="79">
        <v>10</v>
      </c>
      <c r="O24" s="116"/>
      <c r="P24" s="87"/>
      <c r="Q24" s="81"/>
      <c r="R24" s="75"/>
      <c r="T24" s="76"/>
      <c r="U24" s="281"/>
      <c r="V24" s="82" t="s">
        <v>206</v>
      </c>
      <c r="W24" s="83" t="s">
        <v>207</v>
      </c>
      <c r="X24" s="71"/>
      <c r="Z24" s="35" t="s">
        <v>208</v>
      </c>
      <c r="AA24" s="39">
        <v>2.5</v>
      </c>
      <c r="AB24" s="39"/>
      <c r="AC24" s="39">
        <f>AA24*5</f>
        <v>12.5</v>
      </c>
      <c r="AD24" s="39" t="s">
        <v>201</v>
      </c>
      <c r="AE24" s="39">
        <f>AC24*9</f>
        <v>112.5</v>
      </c>
      <c r="AG24" s="39"/>
      <c r="AH24" s="39"/>
      <c r="AI24" s="39"/>
      <c r="AJ24" s="39"/>
      <c r="AK24" s="39"/>
    </row>
    <row r="25" spans="1:37" ht="17.100000000000001" customHeight="1">
      <c r="A25" s="284"/>
      <c r="B25" s="279"/>
      <c r="C25" s="168"/>
      <c r="D25" s="168"/>
      <c r="E25" s="168"/>
      <c r="F25" s="208"/>
      <c r="H25" s="87"/>
      <c r="I25" s="79" t="s">
        <v>341</v>
      </c>
      <c r="J25" s="87"/>
      <c r="K25" s="79">
        <v>5</v>
      </c>
      <c r="L25" s="78"/>
      <c r="M25" s="87"/>
      <c r="N25" s="79"/>
      <c r="O25" s="116"/>
      <c r="P25" s="87"/>
      <c r="Q25" s="81"/>
      <c r="R25" s="75"/>
      <c r="T25" s="76"/>
      <c r="U25" s="281"/>
      <c r="V25" s="69">
        <f t="shared" ref="V25" si="6">X20*2+X21*7+X22*1</f>
        <v>29.5</v>
      </c>
      <c r="W25" s="90" t="s">
        <v>209</v>
      </c>
      <c r="X25" s="71"/>
      <c r="Y25" s="36"/>
      <c r="Z25" s="35" t="s">
        <v>210</v>
      </c>
      <c r="AD25" s="35">
        <f>AA25*15</f>
        <v>0</v>
      </c>
      <c r="AG25" s="39"/>
    </row>
    <row r="26" spans="1:37" ht="17.100000000000001" customHeight="1">
      <c r="A26" s="92" t="s">
        <v>211</v>
      </c>
      <c r="B26" s="93"/>
      <c r="C26" s="168"/>
      <c r="D26" s="168"/>
      <c r="E26" s="77"/>
      <c r="F26" s="81"/>
      <c r="H26" s="87"/>
      <c r="I26" s="76"/>
      <c r="J26" s="87"/>
      <c r="K26" s="76"/>
      <c r="L26" s="79"/>
      <c r="M26" s="87"/>
      <c r="N26" s="79"/>
      <c r="O26" s="116"/>
      <c r="P26" s="87"/>
      <c r="Q26" s="81"/>
      <c r="R26" s="75"/>
      <c r="T26" s="76"/>
      <c r="U26" s="281"/>
      <c r="V26" s="82" t="s">
        <v>212</v>
      </c>
      <c r="W26" s="94"/>
      <c r="X26" s="71"/>
      <c r="AB26" s="35">
        <f>SUM(AB21:AB25)</f>
        <v>27.7</v>
      </c>
      <c r="AC26" s="35">
        <f>SUM(AC21:AC25)</f>
        <v>22.5</v>
      </c>
      <c r="AD26" s="35">
        <f>SUM(AD21:AD25)</f>
        <v>96</v>
      </c>
      <c r="AE26" s="35">
        <f>AB26*4+AC26*9+AD26*4</f>
        <v>697.3</v>
      </c>
      <c r="AG26" s="39"/>
    </row>
    <row r="27" spans="1:37" ht="17.100000000000001" customHeight="1" thickBot="1">
      <c r="A27" s="128"/>
      <c r="B27" s="129"/>
      <c r="C27" s="87"/>
      <c r="D27" s="87"/>
      <c r="E27" s="81"/>
      <c r="F27" s="81"/>
      <c r="H27" s="87"/>
      <c r="I27" s="81"/>
      <c r="J27" s="87"/>
      <c r="K27" s="87"/>
      <c r="L27" s="131"/>
      <c r="M27" s="87"/>
      <c r="N27" s="177"/>
      <c r="O27" s="116"/>
      <c r="P27" s="87"/>
      <c r="Q27" s="81"/>
      <c r="R27" s="81"/>
      <c r="T27" s="87"/>
      <c r="U27" s="282"/>
      <c r="V27" s="99">
        <f t="shared" ref="V27" si="7">V21*4+V23*9+V25*4</f>
        <v>760.5</v>
      </c>
      <c r="W27" s="100"/>
      <c r="X27" s="71"/>
      <c r="Y27" s="36"/>
      <c r="AB27" s="102">
        <f>AB26*4/AE26</f>
        <v>0.15889860892012048</v>
      </c>
      <c r="AC27" s="102">
        <f>AC26*9/AE26</f>
        <v>0.29040585114011186</v>
      </c>
      <c r="AD27" s="102">
        <f>AD26*4/AE26</f>
        <v>0.55069553993976772</v>
      </c>
    </row>
    <row r="28" spans="1:37" ht="17.100000000000001" customHeight="1">
      <c r="A28" s="49">
        <v>4</v>
      </c>
      <c r="B28" s="279"/>
      <c r="C28" s="103" t="str">
        <f>玉美彰化菜單!M41</f>
        <v>蕎麥飯</v>
      </c>
      <c r="D28" s="134" t="s">
        <v>218</v>
      </c>
      <c r="E28" s="103"/>
      <c r="F28" s="103" t="str">
        <f>玉美彰化菜單!M42</f>
        <v>醬爆雞丁</v>
      </c>
      <c r="G28" s="173" t="s">
        <v>219</v>
      </c>
      <c r="H28" s="103"/>
      <c r="I28" s="103" t="str">
        <f>玉美彰化菜單!M43</f>
        <v>韓式冬粉</v>
      </c>
      <c r="J28" s="134" t="s">
        <v>219</v>
      </c>
      <c r="K28" s="173"/>
      <c r="L28" s="103" t="str">
        <f>玉美彰化菜單!M44</f>
        <v>白菜什錦</v>
      </c>
      <c r="M28" s="134" t="s">
        <v>219</v>
      </c>
      <c r="N28" s="173"/>
      <c r="O28" s="103" t="str">
        <f>玉美彰化菜單!M45</f>
        <v>深色蔬菜</v>
      </c>
      <c r="P28" s="51" t="s">
        <v>273</v>
      </c>
      <c r="Q28" s="103"/>
      <c r="R28" s="103" t="str">
        <f>玉美彰化菜單!M46</f>
        <v>鮮菇湯(豆)</v>
      </c>
      <c r="S28" s="51" t="s">
        <v>219</v>
      </c>
      <c r="T28" s="103"/>
      <c r="U28" s="280"/>
      <c r="V28" s="54" t="s">
        <v>189</v>
      </c>
      <c r="W28" s="55" t="s">
        <v>190</v>
      </c>
      <c r="X28" s="135">
        <v>6.7</v>
      </c>
      <c r="AB28" s="35" t="s">
        <v>191</v>
      </c>
      <c r="AC28" s="35" t="s">
        <v>192</v>
      </c>
      <c r="AD28" s="35" t="s">
        <v>193</v>
      </c>
      <c r="AE28" s="35" t="s">
        <v>194</v>
      </c>
    </row>
    <row r="29" spans="1:37" ht="17.100000000000001" customHeight="1">
      <c r="A29" s="57" t="s">
        <v>195</v>
      </c>
      <c r="B29" s="279"/>
      <c r="C29" s="170" t="s">
        <v>221</v>
      </c>
      <c r="D29" s="171"/>
      <c r="E29" s="171">
        <v>80</v>
      </c>
      <c r="F29" s="64" t="s">
        <v>292</v>
      </c>
      <c r="H29" s="65">
        <v>90</v>
      </c>
      <c r="I29" s="65" t="s">
        <v>289</v>
      </c>
      <c r="J29" s="136"/>
      <c r="K29" s="64">
        <v>10</v>
      </c>
      <c r="L29" s="64" t="s">
        <v>288</v>
      </c>
      <c r="M29" s="136"/>
      <c r="N29" s="65">
        <v>50</v>
      </c>
      <c r="O29" s="67" t="s">
        <v>225</v>
      </c>
      <c r="P29" s="136"/>
      <c r="Q29" s="137">
        <v>100</v>
      </c>
      <c r="R29" s="65" t="s">
        <v>245</v>
      </c>
      <c r="T29" s="65">
        <v>20</v>
      </c>
      <c r="U29" s="281"/>
      <c r="V29" s="69">
        <f t="shared" ref="V29" si="8">X28*15+X30*5</f>
        <v>111.5</v>
      </c>
      <c r="W29" s="70" t="s">
        <v>196</v>
      </c>
      <c r="X29" s="138">
        <v>2</v>
      </c>
      <c r="Y29" s="36"/>
      <c r="Z29" s="39" t="s">
        <v>197</v>
      </c>
      <c r="AA29" s="39">
        <v>5.9</v>
      </c>
      <c r="AB29" s="39">
        <f>AA29*2</f>
        <v>11.8</v>
      </c>
      <c r="AC29" s="39"/>
      <c r="AD29" s="39">
        <f>AA29*15</f>
        <v>88.5</v>
      </c>
      <c r="AE29" s="39">
        <f>AB29*4+AD29*4</f>
        <v>401.2</v>
      </c>
    </row>
    <row r="30" spans="1:37" ht="17.100000000000001" customHeight="1">
      <c r="A30" s="57">
        <v>28</v>
      </c>
      <c r="B30" s="279"/>
      <c r="C30" s="72" t="s">
        <v>281</v>
      </c>
      <c r="D30" s="73"/>
      <c r="E30" s="73">
        <v>40</v>
      </c>
      <c r="F30" s="79" t="s">
        <v>229</v>
      </c>
      <c r="H30" s="79">
        <v>15</v>
      </c>
      <c r="I30" s="79" t="s">
        <v>228</v>
      </c>
      <c r="J30" s="120"/>
      <c r="K30" s="79">
        <v>5</v>
      </c>
      <c r="L30" s="78" t="s">
        <v>303</v>
      </c>
      <c r="M30" s="120"/>
      <c r="N30" s="79">
        <v>5</v>
      </c>
      <c r="O30" s="120"/>
      <c r="P30" s="120"/>
      <c r="Q30" s="120"/>
      <c r="R30" s="78" t="s">
        <v>231</v>
      </c>
      <c r="T30" s="79">
        <v>5</v>
      </c>
      <c r="U30" s="281"/>
      <c r="V30" s="82" t="s">
        <v>198</v>
      </c>
      <c r="W30" s="83" t="s">
        <v>199</v>
      </c>
      <c r="X30" s="138">
        <v>2.2000000000000002</v>
      </c>
      <c r="Z30" s="84" t="s">
        <v>200</v>
      </c>
      <c r="AA30" s="39">
        <v>2</v>
      </c>
      <c r="AB30" s="85">
        <f>AA30*7</f>
        <v>14</v>
      </c>
      <c r="AC30" s="39">
        <f>AA30*5</f>
        <v>10</v>
      </c>
      <c r="AD30" s="39" t="s">
        <v>201</v>
      </c>
      <c r="AE30" s="86">
        <f>AB30*4+AC30*9</f>
        <v>146</v>
      </c>
    </row>
    <row r="31" spans="1:37" ht="17.100000000000001" customHeight="1">
      <c r="A31" s="57" t="s">
        <v>202</v>
      </c>
      <c r="B31" s="279"/>
      <c r="C31" s="181"/>
      <c r="D31" s="177"/>
      <c r="E31" s="177"/>
      <c r="F31" s="75" t="s">
        <v>305</v>
      </c>
      <c r="H31" s="76">
        <v>5</v>
      </c>
      <c r="I31" s="78" t="s">
        <v>230</v>
      </c>
      <c r="J31" s="121"/>
      <c r="K31" s="79">
        <v>12</v>
      </c>
      <c r="L31" s="79" t="s">
        <v>228</v>
      </c>
      <c r="M31" s="121"/>
      <c r="N31" s="78">
        <v>5</v>
      </c>
      <c r="O31" s="120"/>
      <c r="P31" s="121"/>
      <c r="Q31" s="120"/>
      <c r="R31" s="79" t="s">
        <v>228</v>
      </c>
      <c r="T31" s="79">
        <v>5</v>
      </c>
      <c r="U31" s="281"/>
      <c r="V31" s="69">
        <f t="shared" ref="V31" si="9">X29*5+X31*5</f>
        <v>22.5</v>
      </c>
      <c r="W31" s="83" t="s">
        <v>203</v>
      </c>
      <c r="X31" s="71">
        <v>2.5</v>
      </c>
      <c r="Y31" s="36"/>
      <c r="Z31" s="35" t="s">
        <v>204</v>
      </c>
      <c r="AA31" s="39">
        <v>2.2999999999999998</v>
      </c>
      <c r="AB31" s="39">
        <f>AA31*1</f>
        <v>2.2999999999999998</v>
      </c>
      <c r="AC31" s="39" t="s">
        <v>201</v>
      </c>
      <c r="AD31" s="39">
        <f>AA31*5</f>
        <v>11.5</v>
      </c>
      <c r="AE31" s="39">
        <f>AB31*4+AD31*4</f>
        <v>55.2</v>
      </c>
    </row>
    <row r="32" spans="1:37" ht="17.100000000000001" customHeight="1">
      <c r="A32" s="284" t="s">
        <v>215</v>
      </c>
      <c r="B32" s="279"/>
      <c r="C32" s="81"/>
      <c r="D32" s="81"/>
      <c r="E32" s="81"/>
      <c r="F32" s="168"/>
      <c r="H32" s="177"/>
      <c r="I32" s="78" t="s">
        <v>231</v>
      </c>
      <c r="J32" s="177"/>
      <c r="K32" s="79">
        <v>3</v>
      </c>
      <c r="L32" s="78" t="s">
        <v>231</v>
      </c>
      <c r="M32" s="177"/>
      <c r="N32" s="79">
        <v>3</v>
      </c>
      <c r="O32" s="131"/>
      <c r="P32" s="177"/>
      <c r="Q32" s="131"/>
      <c r="R32" s="75" t="s">
        <v>342</v>
      </c>
      <c r="S32" s="204" t="s">
        <v>227</v>
      </c>
      <c r="T32" s="75">
        <v>0.1</v>
      </c>
      <c r="U32" s="281"/>
      <c r="V32" s="82" t="s">
        <v>206</v>
      </c>
      <c r="W32" s="83" t="s">
        <v>207</v>
      </c>
      <c r="X32" s="138"/>
      <c r="Z32" s="35" t="s">
        <v>208</v>
      </c>
      <c r="AA32" s="39">
        <v>2.5</v>
      </c>
      <c r="AB32" s="39"/>
      <c r="AC32" s="39">
        <f>AA32*5</f>
        <v>12.5</v>
      </c>
      <c r="AD32" s="39" t="s">
        <v>201</v>
      </c>
      <c r="AE32" s="39">
        <f>AC32*9</f>
        <v>112.5</v>
      </c>
    </row>
    <row r="33" spans="1:31" ht="17.100000000000001" customHeight="1">
      <c r="A33" s="284"/>
      <c r="B33" s="279"/>
      <c r="C33" s="181"/>
      <c r="D33" s="177"/>
      <c r="E33" s="131"/>
      <c r="F33" s="168"/>
      <c r="H33" s="177"/>
      <c r="I33" s="79" t="s">
        <v>343</v>
      </c>
      <c r="J33" s="177"/>
      <c r="K33" s="79">
        <v>0.1</v>
      </c>
      <c r="L33" s="75"/>
      <c r="M33" s="177"/>
      <c r="N33" s="146"/>
      <c r="O33" s="131"/>
      <c r="P33" s="177"/>
      <c r="Q33" s="131"/>
      <c r="R33" s="131"/>
      <c r="T33" s="209"/>
      <c r="U33" s="281"/>
      <c r="V33" s="69">
        <f t="shared" ref="V33" si="10">X28*2+X29*7+X30*1</f>
        <v>29.599999999999998</v>
      </c>
      <c r="W33" s="90" t="s">
        <v>209</v>
      </c>
      <c r="X33" s="138"/>
      <c r="Y33" s="36"/>
      <c r="Z33" s="35" t="s">
        <v>210</v>
      </c>
      <c r="AD33" s="35">
        <f>AA33*15</f>
        <v>0</v>
      </c>
    </row>
    <row r="34" spans="1:31" ht="17.100000000000001" customHeight="1">
      <c r="A34" s="92" t="s">
        <v>211</v>
      </c>
      <c r="B34" s="93"/>
      <c r="C34" s="87"/>
      <c r="D34" s="87"/>
      <c r="E34" s="81"/>
      <c r="F34" s="81"/>
      <c r="H34" s="87"/>
      <c r="I34" s="81" t="s">
        <v>284</v>
      </c>
      <c r="J34" s="87"/>
      <c r="K34" s="87">
        <v>0.1</v>
      </c>
      <c r="L34" s="168"/>
      <c r="M34" s="87"/>
      <c r="N34" s="168"/>
      <c r="O34" s="81"/>
      <c r="P34" s="87"/>
      <c r="Q34" s="81"/>
      <c r="R34" s="81"/>
      <c r="T34" s="87"/>
      <c r="U34" s="281"/>
      <c r="V34" s="82" t="s">
        <v>212</v>
      </c>
      <c r="W34" s="94"/>
      <c r="X34" s="138"/>
      <c r="AB34" s="35">
        <f>SUM(AB29:AB33)</f>
        <v>28.1</v>
      </c>
      <c r="AC34" s="35">
        <f>SUM(AC29:AC33)</f>
        <v>22.5</v>
      </c>
      <c r="AD34" s="35">
        <f>SUM(AD29:AD33)</f>
        <v>100</v>
      </c>
      <c r="AE34" s="35">
        <f>AB34*4+AC34*9+AD34*4</f>
        <v>714.9</v>
      </c>
    </row>
    <row r="35" spans="1:31" ht="17.100000000000001" customHeight="1">
      <c r="A35" s="108"/>
      <c r="B35" s="109"/>
      <c r="C35" s="87"/>
      <c r="D35" s="87"/>
      <c r="E35" s="81"/>
      <c r="F35" s="81"/>
      <c r="H35" s="87"/>
      <c r="I35" s="81"/>
      <c r="J35" s="87"/>
      <c r="K35" s="87"/>
      <c r="L35" s="81"/>
      <c r="M35" s="87"/>
      <c r="N35" s="87"/>
      <c r="O35" s="81"/>
      <c r="P35" s="87"/>
      <c r="Q35" s="81"/>
      <c r="R35" s="81"/>
      <c r="T35" s="87"/>
      <c r="U35" s="282"/>
      <c r="V35" s="99">
        <f t="shared" ref="V35" si="11">V29*4+V31*9+V33*4</f>
        <v>766.9</v>
      </c>
      <c r="W35" s="110"/>
      <c r="X35" s="138"/>
      <c r="Y35" s="36"/>
      <c r="AB35" s="102">
        <f>AB34*4/AE34</f>
        <v>0.15722478668345224</v>
      </c>
      <c r="AC35" s="102">
        <f>AC34*9/AE34</f>
        <v>0.28325639949643305</v>
      </c>
      <c r="AD35" s="102">
        <f>AD34*4/AE34</f>
        <v>0.5595188138201147</v>
      </c>
    </row>
    <row r="36" spans="1:31" ht="17.100000000000001" customHeight="1">
      <c r="A36" s="49">
        <v>4</v>
      </c>
      <c r="B36" s="279"/>
      <c r="C36" s="103" t="str">
        <f>玉美彰化菜單!Q41</f>
        <v>肉鬆炒飯</v>
      </c>
      <c r="D36" s="134" t="s">
        <v>216</v>
      </c>
      <c r="E36" s="103"/>
      <c r="F36" s="103" t="str">
        <f>玉美彰化菜單!Q42</f>
        <v>日式照燒豬</v>
      </c>
      <c r="G36" s="173" t="s">
        <v>240</v>
      </c>
      <c r="H36" s="103"/>
      <c r="I36" s="103" t="str">
        <f>玉美彰化菜單!Q43</f>
        <v>三角薯餅(加.炸)</v>
      </c>
      <c r="J36" s="134" t="s">
        <v>217</v>
      </c>
      <c r="K36" s="173"/>
      <c r="L36" s="103" t="str">
        <f>玉美彰化菜單!Q44</f>
        <v>冬瓜鮮燴</v>
      </c>
      <c r="M36" s="134" t="s">
        <v>219</v>
      </c>
      <c r="N36" s="173"/>
      <c r="O36" s="103" t="str">
        <f>玉美彰化菜單!Q45</f>
        <v>淺色蔬菜</v>
      </c>
      <c r="P36" s="51" t="s">
        <v>273</v>
      </c>
      <c r="Q36" s="103"/>
      <c r="R36" s="103" t="str">
        <f>玉美彰化菜單!Q46</f>
        <v>筍香雞湯</v>
      </c>
      <c r="S36" s="51" t="s">
        <v>219</v>
      </c>
      <c r="T36" s="103"/>
      <c r="U36" s="280"/>
      <c r="V36" s="54" t="s">
        <v>189</v>
      </c>
      <c r="W36" s="55" t="s">
        <v>190</v>
      </c>
      <c r="X36" s="144">
        <v>6.6</v>
      </c>
      <c r="AB36" s="35" t="s">
        <v>191</v>
      </c>
      <c r="AC36" s="35" t="s">
        <v>192</v>
      </c>
      <c r="AD36" s="35" t="s">
        <v>193</v>
      </c>
      <c r="AE36" s="35" t="s">
        <v>194</v>
      </c>
    </row>
    <row r="37" spans="1:31" ht="17.100000000000001" customHeight="1">
      <c r="A37" s="57" t="s">
        <v>195</v>
      </c>
      <c r="B37" s="279"/>
      <c r="C37" s="61" t="s">
        <v>221</v>
      </c>
      <c r="D37" s="62"/>
      <c r="E37" s="62">
        <v>100</v>
      </c>
      <c r="F37" s="61" t="s">
        <v>321</v>
      </c>
      <c r="G37" s="62"/>
      <c r="H37" s="62">
        <v>55</v>
      </c>
      <c r="I37" s="61" t="s">
        <v>349</v>
      </c>
      <c r="J37" s="136" t="s">
        <v>350</v>
      </c>
      <c r="K37" s="62">
        <v>30</v>
      </c>
      <c r="L37" s="61" t="s">
        <v>293</v>
      </c>
      <c r="M37" s="136"/>
      <c r="N37" s="61">
        <v>70</v>
      </c>
      <c r="O37" s="67" t="s">
        <v>255</v>
      </c>
      <c r="P37" s="136"/>
      <c r="Q37" s="137">
        <v>100</v>
      </c>
      <c r="R37" s="61" t="s">
        <v>337</v>
      </c>
      <c r="S37" s="62"/>
      <c r="T37" s="62">
        <v>30</v>
      </c>
      <c r="U37" s="281"/>
      <c r="V37" s="69">
        <f t="shared" ref="V37" si="12">X36*15+X38*5</f>
        <v>111.5</v>
      </c>
      <c r="W37" s="70" t="s">
        <v>196</v>
      </c>
      <c r="X37" s="138">
        <v>2</v>
      </c>
      <c r="Y37" s="36"/>
      <c r="Z37" s="39" t="s">
        <v>197</v>
      </c>
      <c r="AA37" s="39">
        <v>5.7</v>
      </c>
      <c r="AB37" s="39">
        <f>AA37*2</f>
        <v>11.4</v>
      </c>
      <c r="AC37" s="39"/>
      <c r="AD37" s="39">
        <f>AA37*15</f>
        <v>85.5</v>
      </c>
      <c r="AE37" s="39">
        <f>AB37*4+AD37*4</f>
        <v>387.6</v>
      </c>
    </row>
    <row r="38" spans="1:31" ht="17.100000000000001" customHeight="1">
      <c r="A38" s="57">
        <v>29</v>
      </c>
      <c r="B38" s="279"/>
      <c r="C38" s="75" t="s">
        <v>253</v>
      </c>
      <c r="D38" s="76"/>
      <c r="E38" s="76">
        <v>10</v>
      </c>
      <c r="F38" s="75" t="s">
        <v>229</v>
      </c>
      <c r="G38" s="76"/>
      <c r="H38" s="76">
        <v>15</v>
      </c>
      <c r="I38" s="75"/>
      <c r="J38" s="120"/>
      <c r="K38" s="76"/>
      <c r="L38" s="88" t="s">
        <v>265</v>
      </c>
      <c r="M38" s="120"/>
      <c r="N38" s="76">
        <v>5</v>
      </c>
      <c r="O38" s="120"/>
      <c r="P38" s="120"/>
      <c r="Q38" s="120"/>
      <c r="R38" s="75" t="s">
        <v>344</v>
      </c>
      <c r="S38" s="76"/>
      <c r="T38" s="76">
        <v>10</v>
      </c>
      <c r="U38" s="281"/>
      <c r="V38" s="82" t="s">
        <v>198</v>
      </c>
      <c r="W38" s="83" t="s">
        <v>199</v>
      </c>
      <c r="X38" s="138">
        <v>2.5</v>
      </c>
      <c r="Z38" s="84" t="s">
        <v>200</v>
      </c>
      <c r="AA38" s="39">
        <v>2</v>
      </c>
      <c r="AB38" s="85">
        <f>AA38*7</f>
        <v>14</v>
      </c>
      <c r="AC38" s="39">
        <f>AA38*5</f>
        <v>10</v>
      </c>
      <c r="AD38" s="39" t="s">
        <v>201</v>
      </c>
      <c r="AE38" s="86">
        <f>AB38*4+AC38*9</f>
        <v>146</v>
      </c>
    </row>
    <row r="39" spans="1:31" ht="17.100000000000001" customHeight="1">
      <c r="A39" s="57" t="s">
        <v>202</v>
      </c>
      <c r="B39" s="279"/>
      <c r="C39" s="75" t="s">
        <v>276</v>
      </c>
      <c r="D39" s="76"/>
      <c r="E39" s="76">
        <v>5</v>
      </c>
      <c r="F39" s="75" t="s">
        <v>284</v>
      </c>
      <c r="G39" s="76"/>
      <c r="H39" s="76">
        <v>1</v>
      </c>
      <c r="I39" s="75"/>
      <c r="J39" s="121"/>
      <c r="K39" s="76"/>
      <c r="L39" s="75" t="s">
        <v>228</v>
      </c>
      <c r="M39" s="121"/>
      <c r="N39" s="76">
        <v>5</v>
      </c>
      <c r="O39" s="120"/>
      <c r="P39" s="121"/>
      <c r="Q39" s="120"/>
      <c r="R39" s="75"/>
      <c r="S39" s="76"/>
      <c r="T39" s="76"/>
      <c r="U39" s="281"/>
      <c r="V39" s="69">
        <f t="shared" ref="V39" si="13">X37*5+X39*5</f>
        <v>22.5</v>
      </c>
      <c r="W39" s="83" t="s">
        <v>203</v>
      </c>
      <c r="X39" s="71">
        <v>2.5</v>
      </c>
      <c r="Y39" s="36"/>
      <c r="Z39" s="35" t="s">
        <v>204</v>
      </c>
      <c r="AA39" s="39">
        <v>2.2999999999999998</v>
      </c>
      <c r="AB39" s="39">
        <f>AA39*1</f>
        <v>2.2999999999999998</v>
      </c>
      <c r="AC39" s="39" t="s">
        <v>201</v>
      </c>
      <c r="AD39" s="39">
        <f>AA39*5</f>
        <v>11.5</v>
      </c>
      <c r="AE39" s="39">
        <f>AB39*4+AD39*4</f>
        <v>55.2</v>
      </c>
    </row>
    <row r="40" spans="1:31" ht="17.100000000000001" customHeight="1">
      <c r="A40" s="284" t="s">
        <v>233</v>
      </c>
      <c r="B40" s="279"/>
      <c r="C40" s="168" t="s">
        <v>229</v>
      </c>
      <c r="D40" s="177"/>
      <c r="E40" s="76">
        <v>15</v>
      </c>
      <c r="F40" s="168"/>
      <c r="G40" s="177"/>
      <c r="H40" s="177"/>
      <c r="I40" s="75"/>
      <c r="J40" s="177"/>
      <c r="K40" s="76"/>
      <c r="L40" s="75" t="s">
        <v>231</v>
      </c>
      <c r="M40" s="177"/>
      <c r="N40" s="75">
        <v>3</v>
      </c>
      <c r="O40" s="131"/>
      <c r="P40" s="177"/>
      <c r="Q40" s="131"/>
      <c r="R40" s="76"/>
      <c r="S40" s="76"/>
      <c r="T40" s="76"/>
      <c r="U40" s="281"/>
      <c r="V40" s="82" t="s">
        <v>206</v>
      </c>
      <c r="W40" s="83" t="s">
        <v>207</v>
      </c>
      <c r="X40" s="138"/>
      <c r="Z40" s="35" t="s">
        <v>208</v>
      </c>
      <c r="AA40" s="39">
        <v>2.5</v>
      </c>
      <c r="AB40" s="39"/>
      <c r="AC40" s="39">
        <f>AA40*5</f>
        <v>12.5</v>
      </c>
      <c r="AD40" s="39" t="s">
        <v>201</v>
      </c>
      <c r="AE40" s="39">
        <f>AC40*9</f>
        <v>112.5</v>
      </c>
    </row>
    <row r="41" spans="1:31" ht="17.100000000000001" customHeight="1">
      <c r="A41" s="284"/>
      <c r="B41" s="279"/>
      <c r="C41" s="168" t="s">
        <v>351</v>
      </c>
      <c r="D41" s="177"/>
      <c r="E41" s="76">
        <v>5</v>
      </c>
      <c r="F41" s="168"/>
      <c r="G41" s="177"/>
      <c r="H41" s="177"/>
      <c r="I41" s="88"/>
      <c r="J41" s="177"/>
      <c r="K41" s="76"/>
      <c r="L41" s="75"/>
      <c r="M41" s="177"/>
      <c r="N41" s="76"/>
      <c r="O41" s="131"/>
      <c r="P41" s="177"/>
      <c r="Q41" s="131"/>
      <c r="R41" s="131"/>
      <c r="S41" s="209"/>
      <c r="T41" s="209"/>
      <c r="U41" s="281"/>
      <c r="V41" s="69">
        <f t="shared" ref="V41" si="14">X36*2+X37*7+X38*1</f>
        <v>29.7</v>
      </c>
      <c r="W41" s="90" t="s">
        <v>209</v>
      </c>
      <c r="X41" s="138"/>
      <c r="Y41" s="36"/>
      <c r="Z41" s="35" t="s">
        <v>210</v>
      </c>
      <c r="AD41" s="35">
        <f>AA41*15</f>
        <v>0</v>
      </c>
    </row>
    <row r="42" spans="1:31" ht="17.100000000000001" customHeight="1">
      <c r="A42" s="92" t="s">
        <v>211</v>
      </c>
      <c r="B42" s="93"/>
      <c r="C42" s="81"/>
      <c r="D42" s="87"/>
      <c r="E42" s="87"/>
      <c r="F42" s="81"/>
      <c r="G42" s="87"/>
      <c r="H42" s="87"/>
      <c r="I42" s="81"/>
      <c r="J42" s="87"/>
      <c r="K42" s="87"/>
      <c r="L42" s="168"/>
      <c r="M42" s="87"/>
      <c r="N42" s="168"/>
      <c r="O42" s="81"/>
      <c r="P42" s="87"/>
      <c r="Q42" s="81"/>
      <c r="R42" s="81"/>
      <c r="S42" s="87"/>
      <c r="T42" s="87"/>
      <c r="U42" s="281"/>
      <c r="V42" s="82" t="s">
        <v>212</v>
      </c>
      <c r="W42" s="94"/>
      <c r="X42" s="138"/>
      <c r="AB42" s="35">
        <f>SUM(AB37:AB41)</f>
        <v>27.7</v>
      </c>
      <c r="AC42" s="35">
        <f>SUM(AC37:AC41)</f>
        <v>22.5</v>
      </c>
      <c r="AD42" s="35">
        <f>SUM(AD37:AD41)</f>
        <v>97</v>
      </c>
      <c r="AE42" s="35">
        <f>AB42*4+AC42*9+AD42*4</f>
        <v>701.3</v>
      </c>
    </row>
    <row r="43" spans="1:31" ht="17.100000000000001" customHeight="1" thickBot="1">
      <c r="A43" s="147"/>
      <c r="B43" s="148"/>
      <c r="C43" s="150"/>
      <c r="D43" s="149"/>
      <c r="E43" s="149"/>
      <c r="F43" s="150"/>
      <c r="G43" s="149"/>
      <c r="H43" s="149"/>
      <c r="I43" s="150"/>
      <c r="J43" s="149"/>
      <c r="K43" s="149"/>
      <c r="L43" s="150"/>
      <c r="M43" s="149"/>
      <c r="N43" s="149"/>
      <c r="O43" s="150"/>
      <c r="P43" s="149"/>
      <c r="Q43" s="150"/>
      <c r="R43" s="150"/>
      <c r="S43" s="149"/>
      <c r="T43" s="149"/>
      <c r="U43" s="287"/>
      <c r="V43" s="151">
        <f t="shared" ref="V43" si="15">V37*4+V39*9+V41*4</f>
        <v>767.3</v>
      </c>
      <c r="W43" s="152"/>
      <c r="X43" s="153"/>
      <c r="Y43" s="36"/>
      <c r="AB43" s="102">
        <f>AB42*4/AE42</f>
        <v>0.15799230001425923</v>
      </c>
      <c r="AC43" s="102">
        <f>AC42*9/AE42</f>
        <v>0.28874946527876805</v>
      </c>
      <c r="AD43" s="102">
        <f>AD42*4/AE42</f>
        <v>0.55325823470697277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76EA2-0D26-48A1-BD72-D9F1418C38B6}">
  <sheetPr>
    <pageSetUpPr fitToPage="1"/>
  </sheetPr>
  <dimension ref="B1:AF46"/>
  <sheetViews>
    <sheetView view="pageBreakPreview" topLeftCell="A13" zoomScale="40" zoomScaleNormal="60" zoomScaleSheetLayoutView="40" workbookViewId="0">
      <selection activeCell="I42" sqref="I42:L42"/>
    </sheetView>
  </sheetViews>
  <sheetFormatPr defaultRowHeight="20.25"/>
  <cols>
    <col min="1" max="1" width="1.875" style="380" customWidth="1"/>
    <col min="2" max="2" width="4.875" style="385" customWidth="1"/>
    <col min="3" max="3" width="0" style="380" hidden="1" customWidth="1"/>
    <col min="4" max="4" width="28.625" style="380" customWidth="1"/>
    <col min="5" max="5" width="5.625" style="384" customWidth="1"/>
    <col min="6" max="6" width="11.25" style="380" customWidth="1"/>
    <col min="7" max="7" width="28.625" style="380" customWidth="1"/>
    <col min="8" max="8" width="5.625" style="384" customWidth="1"/>
    <col min="9" max="9" width="11.875" style="380" customWidth="1"/>
    <col min="10" max="10" width="28.625" style="380" customWidth="1"/>
    <col min="11" max="11" width="5.625" style="384" customWidth="1"/>
    <col min="12" max="12" width="11.75" style="380" customWidth="1"/>
    <col min="13" max="13" width="28.625" style="380" customWidth="1"/>
    <col min="14" max="14" width="5.625" style="384" customWidth="1"/>
    <col min="15" max="15" width="12.125" style="380" customWidth="1"/>
    <col min="16" max="16" width="28.625" style="380" customWidth="1"/>
    <col min="17" max="17" width="5.625" style="384" customWidth="1"/>
    <col min="18" max="18" width="11.75" style="380" customWidth="1"/>
    <col min="19" max="19" width="28.625" style="380" customWidth="1"/>
    <col min="20" max="20" width="5.625" style="384" customWidth="1"/>
    <col min="21" max="21" width="12.75" style="380" customWidth="1"/>
    <col min="22" max="22" width="12.125" style="383" customWidth="1"/>
    <col min="23" max="23" width="11.75" style="158" customWidth="1"/>
    <col min="24" max="24" width="11.25" style="212" customWidth="1"/>
    <col min="25" max="25" width="6.625" style="160" customWidth="1"/>
    <col min="26" max="26" width="6.625" style="380" customWidth="1"/>
    <col min="27" max="27" width="6" style="381" hidden="1" customWidth="1"/>
    <col min="28" max="28" width="5.5" style="382" hidden="1" customWidth="1"/>
    <col min="29" max="29" width="7.75" style="381" hidden="1" customWidth="1"/>
    <col min="30" max="30" width="8" style="381" hidden="1" customWidth="1"/>
    <col min="31" max="31" width="7.875" style="381" hidden="1" customWidth="1"/>
    <col min="32" max="32" width="7.5" style="381" hidden="1" customWidth="1"/>
    <col min="33" max="16384" width="9" style="380"/>
  </cols>
  <sheetData>
    <row r="1" spans="2:32" s="381" customFormat="1" ht="45.75">
      <c r="B1" s="526" t="s">
        <v>489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18"/>
      <c r="AB1" s="382"/>
    </row>
    <row r="2" spans="2:32" s="381" customFormat="1" ht="18.95" customHeight="1">
      <c r="B2" s="524"/>
      <c r="C2" s="523"/>
      <c r="D2" s="523"/>
      <c r="E2" s="523"/>
      <c r="F2" s="523"/>
      <c r="G2" s="523"/>
      <c r="H2" s="522"/>
      <c r="I2" s="518"/>
      <c r="J2" s="518"/>
      <c r="K2" s="522"/>
      <c r="L2" s="518"/>
      <c r="M2" s="518"/>
      <c r="N2" s="522"/>
      <c r="O2" s="518"/>
      <c r="P2" s="518"/>
      <c r="Q2" s="522"/>
      <c r="R2" s="518"/>
      <c r="S2" s="518"/>
      <c r="T2" s="522"/>
      <c r="U2" s="518"/>
      <c r="V2" s="521"/>
      <c r="W2" s="519"/>
      <c r="X2" s="520"/>
      <c r="Y2" s="519"/>
      <c r="Z2" s="518"/>
      <c r="AB2" s="382"/>
    </row>
    <row r="3" spans="2:32" s="381" customFormat="1" ht="30" customHeight="1" thickBot="1">
      <c r="B3" s="517" t="s">
        <v>176</v>
      </c>
      <c r="C3" s="517"/>
      <c r="D3" s="516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T3" s="515"/>
      <c r="U3" s="515"/>
      <c r="V3" s="514"/>
      <c r="W3" s="513"/>
      <c r="X3" s="512"/>
      <c r="Y3" s="511"/>
      <c r="Z3" s="393"/>
      <c r="AB3" s="382"/>
    </row>
    <row r="4" spans="2:32" s="500" customFormat="1" ht="43.5">
      <c r="B4" s="510" t="s">
        <v>177</v>
      </c>
      <c r="C4" s="509" t="s">
        <v>178</v>
      </c>
      <c r="D4" s="508" t="s">
        <v>179</v>
      </c>
      <c r="E4" s="506" t="s">
        <v>180</v>
      </c>
      <c r="F4" s="505"/>
      <c r="G4" s="508" t="s">
        <v>182</v>
      </c>
      <c r="H4" s="506" t="s">
        <v>180</v>
      </c>
      <c r="I4" s="505"/>
      <c r="J4" s="508" t="s">
        <v>183</v>
      </c>
      <c r="K4" s="506" t="s">
        <v>180</v>
      </c>
      <c r="L4" s="505"/>
      <c r="M4" s="508" t="s">
        <v>183</v>
      </c>
      <c r="N4" s="506" t="s">
        <v>180</v>
      </c>
      <c r="O4" s="505"/>
      <c r="P4" s="508" t="s">
        <v>183</v>
      </c>
      <c r="Q4" s="506" t="s">
        <v>180</v>
      </c>
      <c r="R4" s="505"/>
      <c r="S4" s="507" t="s">
        <v>184</v>
      </c>
      <c r="T4" s="506" t="s">
        <v>180</v>
      </c>
      <c r="U4" s="505"/>
      <c r="V4" s="504" t="s">
        <v>185</v>
      </c>
      <c r="W4" s="504" t="s">
        <v>488</v>
      </c>
      <c r="X4" s="503" t="s">
        <v>187</v>
      </c>
      <c r="Y4" s="502" t="s">
        <v>188</v>
      </c>
      <c r="Z4" s="501"/>
      <c r="AA4" s="444"/>
      <c r="AB4" s="382"/>
      <c r="AC4" s="381"/>
      <c r="AD4" s="381"/>
      <c r="AE4" s="381"/>
      <c r="AF4" s="381"/>
    </row>
    <row r="5" spans="2:32" s="30" customFormat="1" ht="42">
      <c r="B5" s="454"/>
      <c r="C5" s="426"/>
      <c r="D5" s="451">
        <f>國華4月菜單!A3</f>
        <v>0</v>
      </c>
      <c r="E5" s="451"/>
      <c r="F5" s="499" t="s">
        <v>181</v>
      </c>
      <c r="G5" s="451">
        <f>國華4月菜單!A4</f>
        <v>0</v>
      </c>
      <c r="H5" s="451"/>
      <c r="I5" s="499" t="s">
        <v>181</v>
      </c>
      <c r="J5" s="451">
        <f>國華4月菜單!A5</f>
        <v>0</v>
      </c>
      <c r="K5" s="451"/>
      <c r="L5" s="499" t="s">
        <v>181</v>
      </c>
      <c r="M5" s="451">
        <f>國華4月菜單!A6</f>
        <v>0</v>
      </c>
      <c r="N5" s="451"/>
      <c r="O5" s="499" t="s">
        <v>181</v>
      </c>
      <c r="P5" s="451" t="str">
        <f>國華4月菜單!A7</f>
        <v>＊菜單設計者：曾富美 營養師                  ＊專線：7363303＊ (新港國小菜單)                                                                                                        ＊國華E-mail：kuohow.food@gmail.com                                                                                                       ＊飯菜不足或用餐有任何問題，請洽服務人員哦！                       111.4月</v>
      </c>
      <c r="Q5" s="451"/>
      <c r="R5" s="499" t="s">
        <v>181</v>
      </c>
      <c r="S5" s="451">
        <f>國華4月菜單!A8</f>
        <v>0</v>
      </c>
      <c r="T5" s="451"/>
      <c r="U5" s="499" t="s">
        <v>181</v>
      </c>
      <c r="V5" s="498" t="s">
        <v>487</v>
      </c>
      <c r="W5" s="449" t="s">
        <v>21</v>
      </c>
      <c r="X5" s="448" t="s">
        <v>190</v>
      </c>
      <c r="Y5" s="471">
        <v>0</v>
      </c>
      <c r="Z5" s="381"/>
      <c r="AA5" s="381"/>
      <c r="AB5" s="382"/>
      <c r="AC5" s="381" t="s">
        <v>191</v>
      </c>
      <c r="AD5" s="381" t="s">
        <v>192</v>
      </c>
      <c r="AE5" s="381" t="s">
        <v>193</v>
      </c>
      <c r="AF5" s="381" t="s">
        <v>194</v>
      </c>
    </row>
    <row r="6" spans="2:32" ht="27.95" customHeight="1">
      <c r="B6" s="438" t="s">
        <v>195</v>
      </c>
      <c r="C6" s="426"/>
      <c r="D6" s="401"/>
      <c r="E6" s="401"/>
      <c r="F6" s="401"/>
      <c r="G6" s="401"/>
      <c r="H6" s="401"/>
      <c r="I6" s="401"/>
      <c r="J6" s="417"/>
      <c r="K6" s="468"/>
      <c r="L6" s="493"/>
      <c r="M6" s="497"/>
      <c r="N6" s="496"/>
      <c r="O6" s="495"/>
      <c r="P6" s="400"/>
      <c r="Q6" s="400"/>
      <c r="R6" s="400"/>
      <c r="S6" s="494"/>
      <c r="T6" s="430"/>
      <c r="U6" s="430"/>
      <c r="V6" s="450"/>
      <c r="W6" s="396" t="s">
        <v>486</v>
      </c>
      <c r="X6" s="445" t="s">
        <v>196</v>
      </c>
      <c r="Y6" s="455">
        <v>0</v>
      </c>
      <c r="Z6" s="393"/>
      <c r="AA6" s="444" t="s">
        <v>197</v>
      </c>
      <c r="AB6" s="382">
        <v>6</v>
      </c>
      <c r="AC6" s="382">
        <f>AB6*2</f>
        <v>12</v>
      </c>
      <c r="AD6" s="382"/>
      <c r="AE6" s="382">
        <f>AB6*15</f>
        <v>90</v>
      </c>
      <c r="AF6" s="382">
        <f>AC6*4+AE6*4</f>
        <v>408</v>
      </c>
    </row>
    <row r="7" spans="2:32" ht="27.95" customHeight="1">
      <c r="B7" s="438"/>
      <c r="C7" s="426"/>
      <c r="D7" s="401"/>
      <c r="E7" s="401"/>
      <c r="F7" s="401"/>
      <c r="G7" s="491"/>
      <c r="H7" s="457"/>
      <c r="I7" s="491"/>
      <c r="J7" s="417"/>
      <c r="K7" s="468"/>
      <c r="L7" s="493"/>
      <c r="M7" s="401"/>
      <c r="N7" s="492"/>
      <c r="O7" s="415"/>
      <c r="P7" s="401"/>
      <c r="Q7" s="401"/>
      <c r="R7" s="401"/>
      <c r="S7" s="446"/>
      <c r="T7" s="430"/>
      <c r="U7" s="430"/>
      <c r="V7" s="450"/>
      <c r="W7" s="411" t="s">
        <v>20</v>
      </c>
      <c r="X7" s="428" t="s">
        <v>199</v>
      </c>
      <c r="Y7" s="455">
        <v>0</v>
      </c>
      <c r="Z7" s="381"/>
      <c r="AA7" s="441" t="s">
        <v>200</v>
      </c>
      <c r="AB7" s="382">
        <v>2</v>
      </c>
      <c r="AC7" s="440">
        <f>AB7*7</f>
        <v>14</v>
      </c>
      <c r="AD7" s="382">
        <f>AB7*5</f>
        <v>10</v>
      </c>
      <c r="AE7" s="382" t="s">
        <v>201</v>
      </c>
      <c r="AF7" s="439">
        <f>AC7*4+AD7*9</f>
        <v>146</v>
      </c>
    </row>
    <row r="8" spans="2:32" ht="27.95" customHeight="1">
      <c r="B8" s="438" t="s">
        <v>202</v>
      </c>
      <c r="C8" s="426"/>
      <c r="D8" s="401"/>
      <c r="E8" s="401"/>
      <c r="F8" s="401"/>
      <c r="G8" s="491"/>
      <c r="H8" s="458"/>
      <c r="I8" s="491"/>
      <c r="J8" s="422"/>
      <c r="K8" s="413"/>
      <c r="L8" s="422"/>
      <c r="M8" s="400"/>
      <c r="N8" s="437"/>
      <c r="O8" s="400"/>
      <c r="P8" s="401"/>
      <c r="Q8" s="413"/>
      <c r="R8" s="401"/>
      <c r="S8" s="490"/>
      <c r="T8" s="430"/>
      <c r="U8" s="430"/>
      <c r="V8" s="450"/>
      <c r="W8" s="396" t="s">
        <v>486</v>
      </c>
      <c r="X8" s="428" t="s">
        <v>203</v>
      </c>
      <c r="Y8" s="455">
        <v>0</v>
      </c>
      <c r="Z8" s="393"/>
      <c r="AA8" s="381" t="s">
        <v>204</v>
      </c>
      <c r="AB8" s="382">
        <v>1.8</v>
      </c>
      <c r="AC8" s="382">
        <f>AB8*1</f>
        <v>1.8</v>
      </c>
      <c r="AD8" s="382" t="s">
        <v>201</v>
      </c>
      <c r="AE8" s="382">
        <f>AB8*5</f>
        <v>9</v>
      </c>
      <c r="AF8" s="382">
        <f>AC8*4+AE8*4</f>
        <v>43.2</v>
      </c>
    </row>
    <row r="9" spans="2:32" ht="27.95" customHeight="1">
      <c r="B9" s="427" t="s">
        <v>205</v>
      </c>
      <c r="C9" s="426"/>
      <c r="D9" s="446"/>
      <c r="E9" s="446"/>
      <c r="F9" s="446"/>
      <c r="G9" s="430"/>
      <c r="H9" s="461"/>
      <c r="I9" s="430"/>
      <c r="J9" s="422"/>
      <c r="K9" s="413"/>
      <c r="L9" s="401"/>
      <c r="M9" s="446"/>
      <c r="N9" s="461"/>
      <c r="O9" s="430"/>
      <c r="P9" s="430"/>
      <c r="Q9" s="461"/>
      <c r="R9" s="430"/>
      <c r="S9" s="446"/>
      <c r="T9" s="461"/>
      <c r="U9" s="430"/>
      <c r="V9" s="450"/>
      <c r="W9" s="411" t="s">
        <v>22</v>
      </c>
      <c r="X9" s="428" t="s">
        <v>207</v>
      </c>
      <c r="Y9" s="455">
        <v>0</v>
      </c>
      <c r="Z9" s="381"/>
      <c r="AA9" s="381" t="s">
        <v>208</v>
      </c>
      <c r="AB9" s="382">
        <v>2.5</v>
      </c>
      <c r="AC9" s="382"/>
      <c r="AD9" s="382">
        <f>AB9*5</f>
        <v>12.5</v>
      </c>
      <c r="AE9" s="382" t="s">
        <v>201</v>
      </c>
      <c r="AF9" s="382">
        <f>AD9*9</f>
        <v>112.5</v>
      </c>
    </row>
    <row r="10" spans="2:32" ht="27.95" customHeight="1">
      <c r="B10" s="427"/>
      <c r="C10" s="426"/>
      <c r="D10" s="446"/>
      <c r="E10" s="446"/>
      <c r="F10" s="446"/>
      <c r="G10" s="430"/>
      <c r="H10" s="461"/>
      <c r="I10" s="430"/>
      <c r="J10" s="430"/>
      <c r="K10" s="461"/>
      <c r="L10" s="430"/>
      <c r="M10" s="446"/>
      <c r="N10" s="461"/>
      <c r="O10" s="430"/>
      <c r="P10" s="430"/>
      <c r="Q10" s="461"/>
      <c r="R10" s="430"/>
      <c r="S10" s="446"/>
      <c r="T10" s="461"/>
      <c r="U10" s="430"/>
      <c r="V10" s="450"/>
      <c r="W10" s="396" t="s">
        <v>486</v>
      </c>
      <c r="X10" s="420" t="s">
        <v>209</v>
      </c>
      <c r="Y10" s="455">
        <v>0</v>
      </c>
      <c r="Z10" s="393"/>
      <c r="AA10" s="381" t="s">
        <v>210</v>
      </c>
      <c r="AB10" s="382">
        <v>1</v>
      </c>
      <c r="AE10" s="381">
        <f>AB10*15</f>
        <v>15</v>
      </c>
    </row>
    <row r="11" spans="2:32" ht="27.95" customHeight="1">
      <c r="B11" s="419" t="s">
        <v>211</v>
      </c>
      <c r="C11" s="418"/>
      <c r="D11" s="446"/>
      <c r="E11" s="461"/>
      <c r="F11" s="446"/>
      <c r="G11" s="430"/>
      <c r="H11" s="461"/>
      <c r="I11" s="430"/>
      <c r="J11" s="430"/>
      <c r="K11" s="461"/>
      <c r="L11" s="430"/>
      <c r="M11" s="430"/>
      <c r="N11" s="461"/>
      <c r="O11" s="430"/>
      <c r="P11" s="430"/>
      <c r="Q11" s="461"/>
      <c r="R11" s="430"/>
      <c r="S11" s="430"/>
      <c r="T11" s="461"/>
      <c r="U11" s="430"/>
      <c r="V11" s="450"/>
      <c r="W11" s="411" t="s">
        <v>212</v>
      </c>
      <c r="X11" s="410"/>
      <c r="Y11" s="455"/>
      <c r="Z11" s="381"/>
      <c r="AC11" s="381">
        <f>SUM(AC6:AC10)</f>
        <v>27.8</v>
      </c>
      <c r="AD11" s="381">
        <f>SUM(AD6:AD10)</f>
        <v>22.5</v>
      </c>
      <c r="AE11" s="381">
        <f>SUM(AE6:AE10)</f>
        <v>114</v>
      </c>
      <c r="AF11" s="381">
        <f>AC11*4+AD11*9+AE11*4</f>
        <v>769.7</v>
      </c>
    </row>
    <row r="12" spans="2:32" ht="27.95" customHeight="1">
      <c r="B12" s="489"/>
      <c r="C12" s="488"/>
      <c r="D12" s="487"/>
      <c r="E12" s="487"/>
      <c r="F12" s="486"/>
      <c r="G12" s="486"/>
      <c r="H12" s="487"/>
      <c r="I12" s="486"/>
      <c r="J12" s="486"/>
      <c r="K12" s="487"/>
      <c r="L12" s="486"/>
      <c r="M12" s="486"/>
      <c r="N12" s="487"/>
      <c r="O12" s="486"/>
      <c r="P12" s="486"/>
      <c r="Q12" s="487"/>
      <c r="R12" s="486"/>
      <c r="S12" s="486"/>
      <c r="T12" s="487"/>
      <c r="U12" s="486"/>
      <c r="V12" s="450"/>
      <c r="W12" s="396" t="s">
        <v>485</v>
      </c>
      <c r="X12" s="456"/>
      <c r="Y12" s="455"/>
      <c r="Z12" s="393"/>
      <c r="AC12" s="392">
        <f>AC11*4/AF11</f>
        <v>0.14447187215798363</v>
      </c>
      <c r="AD12" s="392">
        <f>AD11*9/AF11</f>
        <v>0.26308951539560865</v>
      </c>
      <c r="AE12" s="392">
        <f>AE11*4/AF11</f>
        <v>0.59243861244640761</v>
      </c>
    </row>
    <row r="13" spans="2:32" s="30" customFormat="1" ht="27.95" customHeight="1">
      <c r="B13" s="454"/>
      <c r="C13" s="426"/>
      <c r="D13" s="451">
        <f>國華4月菜單!E3</f>
        <v>0</v>
      </c>
      <c r="E13" s="451"/>
      <c r="F13" s="451"/>
      <c r="G13" s="451">
        <f>國華4月菜單!E4</f>
        <v>0</v>
      </c>
      <c r="H13" s="451"/>
      <c r="I13" s="451"/>
      <c r="J13" s="451">
        <f>國華4月菜單!E5</f>
        <v>0</v>
      </c>
      <c r="K13" s="451"/>
      <c r="L13" s="451"/>
      <c r="M13" s="451">
        <f>國華4月菜單!E6</f>
        <v>0</v>
      </c>
      <c r="N13" s="451"/>
      <c r="O13" s="451"/>
      <c r="P13" s="451">
        <f>國華4月菜單!E7</f>
        <v>0</v>
      </c>
      <c r="Q13" s="451"/>
      <c r="R13" s="451"/>
      <c r="S13" s="451">
        <f>國華4月菜單!E8</f>
        <v>0</v>
      </c>
      <c r="T13" s="451"/>
      <c r="U13" s="451"/>
      <c r="V13" s="450"/>
      <c r="W13" s="449" t="s">
        <v>21</v>
      </c>
      <c r="X13" s="448" t="s">
        <v>190</v>
      </c>
      <c r="Y13" s="471">
        <v>0</v>
      </c>
      <c r="Z13" s="381"/>
      <c r="AA13" s="381"/>
      <c r="AB13" s="382"/>
      <c r="AC13" s="381" t="s">
        <v>191</v>
      </c>
      <c r="AD13" s="381" t="s">
        <v>192</v>
      </c>
      <c r="AE13" s="381" t="s">
        <v>193</v>
      </c>
      <c r="AF13" s="381" t="s">
        <v>194</v>
      </c>
    </row>
    <row r="14" spans="2:32" ht="27.95" customHeight="1">
      <c r="B14" s="438" t="s">
        <v>195</v>
      </c>
      <c r="C14" s="426"/>
      <c r="D14" s="400"/>
      <c r="E14" s="400"/>
      <c r="F14" s="400"/>
      <c r="G14" s="401"/>
      <c r="H14" s="401"/>
      <c r="I14" s="401"/>
      <c r="J14" s="401"/>
      <c r="K14" s="401"/>
      <c r="L14" s="401"/>
      <c r="M14" s="401"/>
      <c r="N14" s="400"/>
      <c r="O14" s="401"/>
      <c r="P14" s="400"/>
      <c r="Q14" s="400"/>
      <c r="R14" s="400"/>
      <c r="S14" s="485"/>
      <c r="T14" s="401"/>
      <c r="U14" s="401"/>
      <c r="V14" s="450"/>
      <c r="W14" s="396" t="s">
        <v>486</v>
      </c>
      <c r="X14" s="445" t="s">
        <v>196</v>
      </c>
      <c r="Y14" s="455">
        <v>0</v>
      </c>
      <c r="Z14" s="393"/>
      <c r="AA14" s="444" t="s">
        <v>197</v>
      </c>
      <c r="AB14" s="382">
        <v>6.2</v>
      </c>
      <c r="AC14" s="382">
        <f>AB14*2</f>
        <v>12.4</v>
      </c>
      <c r="AD14" s="382"/>
      <c r="AE14" s="382">
        <f>AB14*15</f>
        <v>93</v>
      </c>
      <c r="AF14" s="382">
        <f>AC14*4+AE14*4</f>
        <v>421.6</v>
      </c>
    </row>
    <row r="15" spans="2:32" ht="27.95" customHeight="1">
      <c r="B15" s="438"/>
      <c r="C15" s="426"/>
      <c r="D15" s="400"/>
      <c r="E15" s="400"/>
      <c r="F15" s="400"/>
      <c r="G15" s="401"/>
      <c r="H15" s="401"/>
      <c r="I15" s="401"/>
      <c r="J15" s="430"/>
      <c r="K15" s="461"/>
      <c r="L15" s="430"/>
      <c r="M15" s="400"/>
      <c r="N15" s="400"/>
      <c r="O15" s="400"/>
      <c r="P15" s="401"/>
      <c r="Q15" s="413"/>
      <c r="R15" s="401"/>
      <c r="S15" s="401"/>
      <c r="T15" s="401"/>
      <c r="U15" s="401"/>
      <c r="V15" s="450"/>
      <c r="W15" s="411" t="s">
        <v>20</v>
      </c>
      <c r="X15" s="428" t="s">
        <v>199</v>
      </c>
      <c r="Y15" s="455">
        <v>0</v>
      </c>
      <c r="Z15" s="381"/>
      <c r="AA15" s="441" t="s">
        <v>200</v>
      </c>
      <c r="AB15" s="382">
        <v>2</v>
      </c>
      <c r="AC15" s="440">
        <f>AB15*7</f>
        <v>14</v>
      </c>
      <c r="AD15" s="382">
        <f>AB15*5</f>
        <v>10</v>
      </c>
      <c r="AE15" s="382" t="s">
        <v>201</v>
      </c>
      <c r="AF15" s="439">
        <f>AC15*4+AD15*9</f>
        <v>146</v>
      </c>
    </row>
    <row r="16" spans="2:32" ht="27.95" customHeight="1">
      <c r="B16" s="438" t="s">
        <v>202</v>
      </c>
      <c r="C16" s="426"/>
      <c r="D16" s="400"/>
      <c r="E16" s="437"/>
      <c r="F16" s="400"/>
      <c r="G16" s="467"/>
      <c r="H16" s="401"/>
      <c r="I16" s="401"/>
      <c r="J16" s="435"/>
      <c r="K16" s="442"/>
      <c r="L16" s="435"/>
      <c r="M16" s="400"/>
      <c r="N16" s="400"/>
      <c r="O16" s="400"/>
      <c r="P16" s="401"/>
      <c r="Q16" s="413"/>
      <c r="R16" s="401"/>
      <c r="S16" s="400"/>
      <c r="T16" s="400"/>
      <c r="U16" s="400"/>
      <c r="V16" s="450"/>
      <c r="W16" s="396" t="s">
        <v>486</v>
      </c>
      <c r="X16" s="428" t="s">
        <v>203</v>
      </c>
      <c r="Y16" s="455">
        <v>0</v>
      </c>
      <c r="Z16" s="393"/>
      <c r="AA16" s="381" t="s">
        <v>204</v>
      </c>
      <c r="AB16" s="382">
        <v>1.6</v>
      </c>
      <c r="AC16" s="382">
        <f>AB16*1</f>
        <v>1.6</v>
      </c>
      <c r="AD16" s="382" t="s">
        <v>201</v>
      </c>
      <c r="AE16" s="382">
        <f>AB16*5</f>
        <v>8</v>
      </c>
      <c r="AF16" s="382">
        <f>AC16*4+AE16*4</f>
        <v>38.4</v>
      </c>
    </row>
    <row r="17" spans="2:32" ht="27.95" customHeight="1">
      <c r="B17" s="427" t="s">
        <v>213</v>
      </c>
      <c r="C17" s="426"/>
      <c r="D17" s="461"/>
      <c r="E17" s="461"/>
      <c r="F17" s="430"/>
      <c r="G17" s="436"/>
      <c r="H17" s="413"/>
      <c r="I17" s="401"/>
      <c r="J17" s="467"/>
      <c r="K17" s="461"/>
      <c r="L17" s="446"/>
      <c r="M17" s="400"/>
      <c r="N17" s="400"/>
      <c r="O17" s="400"/>
      <c r="P17" s="400"/>
      <c r="Q17" s="400"/>
      <c r="R17" s="400"/>
      <c r="S17" s="400"/>
      <c r="T17" s="400"/>
      <c r="U17" s="400"/>
      <c r="V17" s="450"/>
      <c r="W17" s="411" t="s">
        <v>22</v>
      </c>
      <c r="X17" s="428" t="s">
        <v>207</v>
      </c>
      <c r="Y17" s="455">
        <v>0</v>
      </c>
      <c r="Z17" s="381"/>
      <c r="AA17" s="381" t="s">
        <v>208</v>
      </c>
      <c r="AB17" s="382">
        <v>2.5</v>
      </c>
      <c r="AC17" s="382"/>
      <c r="AD17" s="382">
        <f>AB17*5</f>
        <v>12.5</v>
      </c>
      <c r="AE17" s="382" t="s">
        <v>201</v>
      </c>
      <c r="AF17" s="382">
        <f>AD17*9</f>
        <v>112.5</v>
      </c>
    </row>
    <row r="18" spans="2:32" ht="27.95" customHeight="1">
      <c r="B18" s="427"/>
      <c r="C18" s="426"/>
      <c r="D18" s="461"/>
      <c r="E18" s="461"/>
      <c r="F18" s="430"/>
      <c r="G18" s="430"/>
      <c r="H18" s="461"/>
      <c r="I18" s="430"/>
      <c r="J18" s="467"/>
      <c r="K18" s="461"/>
      <c r="L18" s="446"/>
      <c r="M18" s="401"/>
      <c r="N18" s="401"/>
      <c r="O18" s="401"/>
      <c r="P18" s="400"/>
      <c r="Q18" s="400"/>
      <c r="R18" s="400"/>
      <c r="S18" s="400"/>
      <c r="T18" s="400"/>
      <c r="U18" s="400"/>
      <c r="V18" s="450"/>
      <c r="W18" s="396" t="s">
        <v>486</v>
      </c>
      <c r="X18" s="420" t="s">
        <v>209</v>
      </c>
      <c r="Y18" s="455">
        <v>0</v>
      </c>
      <c r="Z18" s="393"/>
      <c r="AA18" s="381" t="s">
        <v>210</v>
      </c>
      <c r="AB18" s="382">
        <v>1</v>
      </c>
      <c r="AE18" s="381">
        <f>AB18*15</f>
        <v>15</v>
      </c>
    </row>
    <row r="19" spans="2:32" ht="27.95" customHeight="1">
      <c r="B19" s="419" t="s">
        <v>211</v>
      </c>
      <c r="C19" s="418"/>
      <c r="D19" s="461"/>
      <c r="E19" s="461"/>
      <c r="F19" s="430"/>
      <c r="G19" s="430"/>
      <c r="H19" s="461"/>
      <c r="I19" s="430"/>
      <c r="J19" s="430"/>
      <c r="K19" s="461"/>
      <c r="L19" s="430"/>
      <c r="M19" s="430"/>
      <c r="N19" s="461"/>
      <c r="O19" s="430"/>
      <c r="P19" s="430"/>
      <c r="Q19" s="461"/>
      <c r="R19" s="430"/>
      <c r="S19" s="430"/>
      <c r="T19" s="461"/>
      <c r="U19" s="430"/>
      <c r="V19" s="450"/>
      <c r="W19" s="411" t="s">
        <v>212</v>
      </c>
      <c r="X19" s="410"/>
      <c r="Y19" s="455"/>
      <c r="Z19" s="381"/>
      <c r="AC19" s="381">
        <f>SUM(AC14:AC18)</f>
        <v>28</v>
      </c>
      <c r="AD19" s="381">
        <f>SUM(AD14:AD18)</f>
        <v>22.5</v>
      </c>
      <c r="AE19" s="381">
        <f>SUM(AE14:AE18)</f>
        <v>116</v>
      </c>
      <c r="AF19" s="381">
        <f>AC19*4+AD19*9+AE19*4</f>
        <v>778.5</v>
      </c>
    </row>
    <row r="20" spans="2:32" ht="27.95" customHeight="1">
      <c r="B20" s="460"/>
      <c r="C20" s="407"/>
      <c r="D20" s="461"/>
      <c r="E20" s="461"/>
      <c r="F20" s="430"/>
      <c r="G20" s="430"/>
      <c r="H20" s="461"/>
      <c r="I20" s="430"/>
      <c r="J20" s="430"/>
      <c r="K20" s="461"/>
      <c r="L20" s="430"/>
      <c r="M20" s="430"/>
      <c r="N20" s="461"/>
      <c r="O20" s="430"/>
      <c r="P20" s="430"/>
      <c r="Q20" s="461"/>
      <c r="R20" s="430"/>
      <c r="S20" s="430"/>
      <c r="T20" s="461"/>
      <c r="U20" s="430"/>
      <c r="V20" s="450"/>
      <c r="W20" s="396" t="s">
        <v>485</v>
      </c>
      <c r="X20" s="456"/>
      <c r="Y20" s="455"/>
      <c r="Z20" s="393"/>
      <c r="AC20" s="392">
        <f>AC19*4/AF19</f>
        <v>0.14386640976236351</v>
      </c>
      <c r="AD20" s="392">
        <f>AD19*9/AF19</f>
        <v>0.26011560693641617</v>
      </c>
      <c r="AE20" s="392">
        <f>AE19*4/AF19</f>
        <v>0.59601798330122024</v>
      </c>
    </row>
    <row r="21" spans="2:32" s="30" customFormat="1" ht="27.95" customHeight="1">
      <c r="B21" s="484"/>
      <c r="C21" s="426"/>
      <c r="D21" s="451">
        <f>國華4月菜單!I3</f>
        <v>0</v>
      </c>
      <c r="E21" s="453"/>
      <c r="F21" s="453"/>
      <c r="G21" s="451">
        <f>國華4月菜單!I4</f>
        <v>0</v>
      </c>
      <c r="H21" s="452"/>
      <c r="I21" s="451"/>
      <c r="J21" s="451">
        <f>國華4月菜單!I5</f>
        <v>0</v>
      </c>
      <c r="K21" s="451"/>
      <c r="L21" s="451"/>
      <c r="M21" s="451">
        <f>國華4月菜單!I6</f>
        <v>0</v>
      </c>
      <c r="N21" s="451"/>
      <c r="O21" s="451"/>
      <c r="P21" s="451">
        <f>國華4月菜單!I7</f>
        <v>0</v>
      </c>
      <c r="Q21" s="451"/>
      <c r="R21" s="451"/>
      <c r="S21" s="451">
        <f>國華4月菜單!I8</f>
        <v>0</v>
      </c>
      <c r="T21" s="451"/>
      <c r="U21" s="451"/>
      <c r="V21" s="450"/>
      <c r="W21" s="449" t="s">
        <v>21</v>
      </c>
      <c r="X21" s="448" t="s">
        <v>190</v>
      </c>
      <c r="Y21" s="471">
        <v>0</v>
      </c>
      <c r="Z21" s="381"/>
      <c r="AA21" s="381"/>
      <c r="AB21" s="382"/>
      <c r="AC21" s="381" t="s">
        <v>191</v>
      </c>
      <c r="AD21" s="381" t="s">
        <v>192</v>
      </c>
      <c r="AE21" s="381" t="s">
        <v>193</v>
      </c>
      <c r="AF21" s="381" t="s">
        <v>194</v>
      </c>
    </row>
    <row r="22" spans="2:32" s="475" customFormat="1" ht="27.75" customHeight="1">
      <c r="B22" s="483" t="s">
        <v>195</v>
      </c>
      <c r="C22" s="426"/>
      <c r="D22" s="401"/>
      <c r="E22" s="401"/>
      <c r="F22" s="401"/>
      <c r="G22" s="401"/>
      <c r="H22" s="401"/>
      <c r="I22" s="401"/>
      <c r="J22" s="401"/>
      <c r="K22" s="401"/>
      <c r="L22" s="401"/>
      <c r="M22" s="400"/>
      <c r="N22" s="400"/>
      <c r="O22" s="400"/>
      <c r="P22" s="400"/>
      <c r="Q22" s="400"/>
      <c r="R22" s="400"/>
      <c r="S22" s="400"/>
      <c r="T22" s="400"/>
      <c r="U22" s="400"/>
      <c r="V22" s="450"/>
      <c r="W22" s="396" t="s">
        <v>486</v>
      </c>
      <c r="X22" s="445" t="s">
        <v>196</v>
      </c>
      <c r="Y22" s="455">
        <v>0</v>
      </c>
      <c r="Z22" s="478"/>
      <c r="AA22" s="444" t="s">
        <v>197</v>
      </c>
      <c r="AB22" s="382">
        <v>6.2</v>
      </c>
      <c r="AC22" s="382">
        <f>AB22*2</f>
        <v>12.4</v>
      </c>
      <c r="AD22" s="382"/>
      <c r="AE22" s="382">
        <f>AB22*15</f>
        <v>93</v>
      </c>
      <c r="AF22" s="382">
        <f>AC22*4+AE22*4</f>
        <v>421.6</v>
      </c>
    </row>
    <row r="23" spans="2:32" s="475" customFormat="1" ht="27.95" customHeight="1">
      <c r="B23" s="483"/>
      <c r="C23" s="426"/>
      <c r="D23" s="468"/>
      <c r="E23" s="416"/>
      <c r="F23" s="415"/>
      <c r="G23" s="470"/>
      <c r="H23" s="401"/>
      <c r="I23" s="401"/>
      <c r="J23" s="401"/>
      <c r="K23" s="401"/>
      <c r="L23" s="401"/>
      <c r="M23" s="400"/>
      <c r="N23" s="400"/>
      <c r="O23" s="400"/>
      <c r="P23" s="401"/>
      <c r="Q23" s="401"/>
      <c r="R23" s="401"/>
      <c r="S23" s="400"/>
      <c r="T23" s="400"/>
      <c r="U23" s="400"/>
      <c r="V23" s="450"/>
      <c r="W23" s="411" t="s">
        <v>20</v>
      </c>
      <c r="X23" s="428" t="s">
        <v>199</v>
      </c>
      <c r="Y23" s="455">
        <v>0</v>
      </c>
      <c r="Z23" s="476"/>
      <c r="AA23" s="441" t="s">
        <v>200</v>
      </c>
      <c r="AB23" s="382">
        <v>2.2000000000000002</v>
      </c>
      <c r="AC23" s="440">
        <f>AB23*7</f>
        <v>15.400000000000002</v>
      </c>
      <c r="AD23" s="382">
        <f>AB23*5</f>
        <v>11</v>
      </c>
      <c r="AE23" s="382" t="s">
        <v>201</v>
      </c>
      <c r="AF23" s="439">
        <f>AC23*4+AD23*9</f>
        <v>160.60000000000002</v>
      </c>
    </row>
    <row r="24" spans="2:32" s="475" customFormat="1" ht="27.95" customHeight="1">
      <c r="B24" s="483" t="s">
        <v>202</v>
      </c>
      <c r="C24" s="426"/>
      <c r="D24" s="468"/>
      <c r="E24" s="416"/>
      <c r="F24" s="415"/>
      <c r="G24" s="430"/>
      <c r="H24" s="430"/>
      <c r="I24" s="430"/>
      <c r="J24" s="436"/>
      <c r="K24" s="469"/>
      <c r="L24" s="436"/>
      <c r="M24" s="422"/>
      <c r="N24" s="413"/>
      <c r="O24" s="401"/>
      <c r="P24" s="401"/>
      <c r="Q24" s="413"/>
      <c r="R24" s="401"/>
      <c r="S24" s="422"/>
      <c r="T24" s="422"/>
      <c r="U24" s="422"/>
      <c r="V24" s="450"/>
      <c r="W24" s="396" t="s">
        <v>486</v>
      </c>
      <c r="X24" s="428" t="s">
        <v>203</v>
      </c>
      <c r="Y24" s="455">
        <v>0</v>
      </c>
      <c r="Z24" s="478"/>
      <c r="AA24" s="381" t="s">
        <v>204</v>
      </c>
      <c r="AB24" s="382">
        <v>1.6</v>
      </c>
      <c r="AC24" s="382">
        <f>AB24*1</f>
        <v>1.6</v>
      </c>
      <c r="AD24" s="382" t="s">
        <v>201</v>
      </c>
      <c r="AE24" s="382">
        <f>AB24*5</f>
        <v>8</v>
      </c>
      <c r="AF24" s="382">
        <f>AC24*4+AE24*4</f>
        <v>38.4</v>
      </c>
    </row>
    <row r="25" spans="2:32" s="475" customFormat="1" ht="27.95" customHeight="1">
      <c r="B25" s="482" t="s">
        <v>214</v>
      </c>
      <c r="C25" s="426"/>
      <c r="D25" s="468"/>
      <c r="E25" s="416"/>
      <c r="F25" s="415"/>
      <c r="G25" s="430"/>
      <c r="H25" s="461"/>
      <c r="I25" s="430"/>
      <c r="J25" s="422"/>
      <c r="K25" s="413"/>
      <c r="L25" s="401"/>
      <c r="M25" s="422"/>
      <c r="N25" s="400"/>
      <c r="O25" s="401"/>
      <c r="P25" s="401"/>
      <c r="Q25" s="413"/>
      <c r="R25" s="401"/>
      <c r="S25" s="467"/>
      <c r="T25" s="413"/>
      <c r="U25" s="401"/>
      <c r="V25" s="450"/>
      <c r="W25" s="411" t="s">
        <v>22</v>
      </c>
      <c r="X25" s="428" t="s">
        <v>207</v>
      </c>
      <c r="Y25" s="455">
        <f>AB26</f>
        <v>0</v>
      </c>
      <c r="Z25" s="476"/>
      <c r="AA25" s="381" t="s">
        <v>208</v>
      </c>
      <c r="AB25" s="382">
        <v>2.5</v>
      </c>
      <c r="AC25" s="382"/>
      <c r="AD25" s="382">
        <f>AB25*5</f>
        <v>12.5</v>
      </c>
      <c r="AE25" s="382" t="s">
        <v>201</v>
      </c>
      <c r="AF25" s="382">
        <f>AD25*9</f>
        <v>112.5</v>
      </c>
    </row>
    <row r="26" spans="2:32" s="475" customFormat="1" ht="27.95" customHeight="1">
      <c r="B26" s="482"/>
      <c r="C26" s="426"/>
      <c r="D26" s="466"/>
      <c r="E26" s="466"/>
      <c r="F26" s="465"/>
      <c r="G26" s="401"/>
      <c r="H26" s="401"/>
      <c r="I26" s="401"/>
      <c r="J26" s="464"/>
      <c r="K26" s="413"/>
      <c r="L26" s="401"/>
      <c r="M26" s="401"/>
      <c r="N26" s="400"/>
      <c r="O26" s="401"/>
      <c r="P26" s="401"/>
      <c r="Q26" s="413"/>
      <c r="R26" s="401"/>
      <c r="S26" s="401"/>
      <c r="T26" s="413"/>
      <c r="U26" s="417"/>
      <c r="V26" s="450"/>
      <c r="W26" s="396" t="s">
        <v>486</v>
      </c>
      <c r="X26" s="420" t="s">
        <v>209</v>
      </c>
      <c r="Y26" s="455">
        <v>0</v>
      </c>
      <c r="Z26" s="478"/>
      <c r="AA26" s="381" t="s">
        <v>210</v>
      </c>
      <c r="AB26" s="382"/>
      <c r="AC26" s="381"/>
      <c r="AD26" s="381"/>
      <c r="AE26" s="381">
        <f>AB26*15</f>
        <v>0</v>
      </c>
      <c r="AF26" s="381"/>
    </row>
    <row r="27" spans="2:32" s="475" customFormat="1" ht="27.95" customHeight="1">
      <c r="B27" s="419" t="s">
        <v>211</v>
      </c>
      <c r="C27" s="481"/>
      <c r="D27" s="462"/>
      <c r="E27" s="463"/>
      <c r="F27" s="462"/>
      <c r="G27" s="401"/>
      <c r="H27" s="401"/>
      <c r="I27" s="401"/>
      <c r="J27" s="436"/>
      <c r="K27" s="437"/>
      <c r="L27" s="401"/>
      <c r="M27" s="401"/>
      <c r="N27" s="437"/>
      <c r="O27" s="401"/>
      <c r="P27" s="430"/>
      <c r="Q27" s="461"/>
      <c r="R27" s="430"/>
      <c r="S27" s="430"/>
      <c r="T27" s="461"/>
      <c r="U27" s="430"/>
      <c r="V27" s="450"/>
      <c r="W27" s="411" t="s">
        <v>212</v>
      </c>
      <c r="X27" s="410"/>
      <c r="Y27" s="455"/>
      <c r="Z27" s="476"/>
      <c r="AA27" s="381"/>
      <c r="AB27" s="382"/>
      <c r="AC27" s="381">
        <f>SUM(AC22:AC26)</f>
        <v>29.400000000000006</v>
      </c>
      <c r="AD27" s="381">
        <f>SUM(AD22:AD26)</f>
        <v>23.5</v>
      </c>
      <c r="AE27" s="381">
        <f>SUM(AE22:AE26)</f>
        <v>101</v>
      </c>
      <c r="AF27" s="381">
        <f>AC27*4+AD27*9+AE27*4</f>
        <v>733.1</v>
      </c>
    </row>
    <row r="28" spans="2:32" s="475" customFormat="1" ht="27.95" customHeight="1" thickBot="1">
      <c r="B28" s="480"/>
      <c r="C28" s="479"/>
      <c r="D28" s="458"/>
      <c r="E28" s="458"/>
      <c r="F28" s="457"/>
      <c r="G28" s="457"/>
      <c r="H28" s="458"/>
      <c r="I28" s="457"/>
      <c r="J28" s="422"/>
      <c r="K28" s="459"/>
      <c r="L28" s="422"/>
      <c r="M28" s="422"/>
      <c r="N28" s="437"/>
      <c r="O28" s="401"/>
      <c r="P28" s="457"/>
      <c r="Q28" s="458"/>
      <c r="R28" s="457"/>
      <c r="S28" s="400"/>
      <c r="T28" s="400"/>
      <c r="U28" s="400"/>
      <c r="V28" s="450"/>
      <c r="W28" s="396" t="s">
        <v>485</v>
      </c>
      <c r="X28" s="456"/>
      <c r="Y28" s="455"/>
      <c r="Z28" s="478"/>
      <c r="AA28" s="476"/>
      <c r="AB28" s="477"/>
      <c r="AC28" s="392">
        <f>AC27*4/AF27</f>
        <v>0.16041467739735374</v>
      </c>
      <c r="AD28" s="392">
        <f>AD27*9/AF27</f>
        <v>0.28850088664575091</v>
      </c>
      <c r="AE28" s="392">
        <f>AE27*4/AF27</f>
        <v>0.55108443595689538</v>
      </c>
      <c r="AF28" s="476"/>
    </row>
    <row r="29" spans="2:32" s="30" customFormat="1" ht="27.95" customHeight="1">
      <c r="B29" s="454"/>
      <c r="C29" s="474"/>
      <c r="D29" s="472">
        <f>國華4月菜單!M2</f>
        <v>0</v>
      </c>
      <c r="E29" s="473"/>
      <c r="F29" s="472"/>
      <c r="G29" s="472">
        <f>國華4月菜單!M4</f>
        <v>0</v>
      </c>
      <c r="H29" s="473"/>
      <c r="I29" s="472"/>
      <c r="J29" s="472">
        <f>國華4月菜單!M5</f>
        <v>0</v>
      </c>
      <c r="K29" s="473"/>
      <c r="L29" s="472"/>
      <c r="M29" s="472">
        <f>國華4月菜單!M6</f>
        <v>0</v>
      </c>
      <c r="N29" s="473"/>
      <c r="O29" s="472"/>
      <c r="P29" s="472">
        <f>國華4月菜單!M7</f>
        <v>0</v>
      </c>
      <c r="Q29" s="473"/>
      <c r="R29" s="472"/>
      <c r="S29" s="472">
        <f>國華4月菜單!M8</f>
        <v>0</v>
      </c>
      <c r="T29" s="473"/>
      <c r="U29" s="472"/>
      <c r="V29" s="412"/>
      <c r="W29" s="449" t="s">
        <v>21</v>
      </c>
      <c r="X29" s="448" t="s">
        <v>190</v>
      </c>
      <c r="Y29" s="471">
        <v>0</v>
      </c>
      <c r="Z29" s="381"/>
      <c r="AA29" s="381"/>
      <c r="AB29" s="382"/>
      <c r="AC29" s="381" t="s">
        <v>191</v>
      </c>
      <c r="AD29" s="381" t="s">
        <v>192</v>
      </c>
      <c r="AE29" s="381" t="s">
        <v>193</v>
      </c>
      <c r="AF29" s="381" t="s">
        <v>194</v>
      </c>
    </row>
    <row r="30" spans="2:32" ht="27.95" customHeight="1">
      <c r="B30" s="438" t="s">
        <v>195</v>
      </c>
      <c r="C30" s="426"/>
      <c r="D30" s="401"/>
      <c r="E30" s="401"/>
      <c r="F30" s="401"/>
      <c r="G30" s="401"/>
      <c r="H30" s="401"/>
      <c r="I30" s="401"/>
      <c r="J30" s="401"/>
      <c r="K30" s="401"/>
      <c r="L30" s="401"/>
      <c r="M30" s="400"/>
      <c r="N30" s="400"/>
      <c r="O30" s="400"/>
      <c r="P30" s="400"/>
      <c r="Q30" s="400"/>
      <c r="R30" s="400"/>
      <c r="S30" s="400"/>
      <c r="T30" s="400"/>
      <c r="U30" s="400"/>
      <c r="V30" s="450"/>
      <c r="W30" s="396" t="s">
        <v>486</v>
      </c>
      <c r="X30" s="445" t="s">
        <v>196</v>
      </c>
      <c r="Y30" s="455">
        <v>0</v>
      </c>
      <c r="Z30" s="393"/>
      <c r="AA30" s="444" t="s">
        <v>197</v>
      </c>
      <c r="AB30" s="382">
        <v>6.3</v>
      </c>
      <c r="AC30" s="382">
        <f>AB30*2</f>
        <v>12.6</v>
      </c>
      <c r="AD30" s="382"/>
      <c r="AE30" s="382">
        <f>AB30*15</f>
        <v>94.5</v>
      </c>
      <c r="AF30" s="382">
        <f>AC30*4+AE30*4</f>
        <v>428.4</v>
      </c>
    </row>
    <row r="31" spans="2:32" ht="27.95" customHeight="1">
      <c r="B31" s="438"/>
      <c r="C31" s="426"/>
      <c r="D31" s="468"/>
      <c r="E31" s="416"/>
      <c r="F31" s="415"/>
      <c r="G31" s="470"/>
      <c r="H31" s="401"/>
      <c r="I31" s="401"/>
      <c r="J31" s="401"/>
      <c r="K31" s="401"/>
      <c r="L31" s="401"/>
      <c r="M31" s="400"/>
      <c r="N31" s="400"/>
      <c r="O31" s="400"/>
      <c r="P31" s="401"/>
      <c r="Q31" s="401"/>
      <c r="R31" s="401"/>
      <c r="S31" s="400"/>
      <c r="T31" s="400"/>
      <c r="U31" s="400"/>
      <c r="V31" s="450"/>
      <c r="W31" s="411" t="s">
        <v>20</v>
      </c>
      <c r="X31" s="428" t="s">
        <v>199</v>
      </c>
      <c r="Y31" s="455">
        <v>0</v>
      </c>
      <c r="Z31" s="381"/>
      <c r="AA31" s="441" t="s">
        <v>200</v>
      </c>
      <c r="AB31" s="382">
        <v>2</v>
      </c>
      <c r="AC31" s="440">
        <f>AB31*7</f>
        <v>14</v>
      </c>
      <c r="AD31" s="382">
        <f>AB31*5</f>
        <v>10</v>
      </c>
      <c r="AE31" s="382" t="s">
        <v>201</v>
      </c>
      <c r="AF31" s="439">
        <f>AC31*4+AD31*9</f>
        <v>146</v>
      </c>
    </row>
    <row r="32" spans="2:32" ht="27.95" customHeight="1">
      <c r="B32" s="438" t="s">
        <v>202</v>
      </c>
      <c r="C32" s="426"/>
      <c r="D32" s="468"/>
      <c r="E32" s="416"/>
      <c r="F32" s="415"/>
      <c r="G32" s="430"/>
      <c r="H32" s="430"/>
      <c r="I32" s="430"/>
      <c r="J32" s="436"/>
      <c r="K32" s="469"/>
      <c r="L32" s="436"/>
      <c r="M32" s="422"/>
      <c r="N32" s="413"/>
      <c r="O32" s="401"/>
      <c r="P32" s="401"/>
      <c r="Q32" s="413"/>
      <c r="R32" s="401"/>
      <c r="S32" s="422"/>
      <c r="T32" s="422"/>
      <c r="U32" s="422"/>
      <c r="V32" s="450"/>
      <c r="W32" s="396" t="s">
        <v>486</v>
      </c>
      <c r="X32" s="428" t="s">
        <v>203</v>
      </c>
      <c r="Y32" s="455">
        <v>0</v>
      </c>
      <c r="Z32" s="393"/>
      <c r="AA32" s="381" t="s">
        <v>204</v>
      </c>
      <c r="AB32" s="382">
        <v>1.7</v>
      </c>
      <c r="AC32" s="382">
        <f>AB32*1</f>
        <v>1.7</v>
      </c>
      <c r="AD32" s="382" t="s">
        <v>201</v>
      </c>
      <c r="AE32" s="382">
        <f>AB32*5</f>
        <v>8.5</v>
      </c>
      <c r="AF32" s="382">
        <f>AC32*4+AE32*4</f>
        <v>40.799999999999997</v>
      </c>
    </row>
    <row r="33" spans="2:32" ht="27.95" customHeight="1">
      <c r="B33" s="427" t="s">
        <v>215</v>
      </c>
      <c r="C33" s="426"/>
      <c r="D33" s="468"/>
      <c r="E33" s="416"/>
      <c r="F33" s="415"/>
      <c r="G33" s="430"/>
      <c r="H33" s="461"/>
      <c r="I33" s="430"/>
      <c r="J33" s="422"/>
      <c r="K33" s="413"/>
      <c r="L33" s="401"/>
      <c r="M33" s="422"/>
      <c r="N33" s="400"/>
      <c r="O33" s="401"/>
      <c r="P33" s="401"/>
      <c r="Q33" s="413"/>
      <c r="R33" s="401"/>
      <c r="S33" s="467"/>
      <c r="T33" s="413"/>
      <c r="U33" s="401"/>
      <c r="V33" s="450"/>
      <c r="W33" s="411" t="s">
        <v>22</v>
      </c>
      <c r="X33" s="428" t="s">
        <v>207</v>
      </c>
      <c r="Y33" s="455">
        <v>0</v>
      </c>
      <c r="Z33" s="381"/>
      <c r="AA33" s="381" t="s">
        <v>208</v>
      </c>
      <c r="AB33" s="382">
        <v>2.5</v>
      </c>
      <c r="AC33" s="382"/>
      <c r="AD33" s="382">
        <f>AB33*5</f>
        <v>12.5</v>
      </c>
      <c r="AE33" s="382" t="s">
        <v>201</v>
      </c>
      <c r="AF33" s="382">
        <f>AD33*9</f>
        <v>112.5</v>
      </c>
    </row>
    <row r="34" spans="2:32" ht="27.95" customHeight="1">
      <c r="B34" s="427"/>
      <c r="C34" s="426"/>
      <c r="D34" s="466"/>
      <c r="E34" s="466"/>
      <c r="F34" s="465"/>
      <c r="G34" s="401"/>
      <c r="H34" s="401"/>
      <c r="I34" s="401"/>
      <c r="J34" s="464"/>
      <c r="K34" s="413"/>
      <c r="L34" s="401"/>
      <c r="M34" s="401"/>
      <c r="N34" s="400"/>
      <c r="O34" s="401"/>
      <c r="P34" s="401"/>
      <c r="Q34" s="413"/>
      <c r="R34" s="401"/>
      <c r="S34" s="401"/>
      <c r="T34" s="413"/>
      <c r="U34" s="417"/>
      <c r="V34" s="450"/>
      <c r="W34" s="396" t="s">
        <v>486</v>
      </c>
      <c r="X34" s="420" t="s">
        <v>209</v>
      </c>
      <c r="Y34" s="455">
        <v>0</v>
      </c>
      <c r="Z34" s="393"/>
      <c r="AA34" s="381" t="s">
        <v>210</v>
      </c>
      <c r="AB34" s="382">
        <v>1</v>
      </c>
      <c r="AE34" s="381">
        <f>AB34*15</f>
        <v>15</v>
      </c>
    </row>
    <row r="35" spans="2:32" ht="27.95" customHeight="1">
      <c r="B35" s="419" t="s">
        <v>211</v>
      </c>
      <c r="C35" s="418"/>
      <c r="D35" s="462"/>
      <c r="E35" s="463"/>
      <c r="F35" s="462"/>
      <c r="G35" s="401"/>
      <c r="H35" s="401"/>
      <c r="I35" s="401"/>
      <c r="J35" s="436"/>
      <c r="K35" s="437"/>
      <c r="L35" s="401"/>
      <c r="M35" s="401"/>
      <c r="N35" s="437"/>
      <c r="O35" s="401"/>
      <c r="P35" s="430"/>
      <c r="Q35" s="461"/>
      <c r="R35" s="430"/>
      <c r="S35" s="430"/>
      <c r="T35" s="461"/>
      <c r="U35" s="430"/>
      <c r="V35" s="450"/>
      <c r="W35" s="411" t="s">
        <v>212</v>
      </c>
      <c r="X35" s="410"/>
      <c r="Y35" s="455"/>
      <c r="Z35" s="381"/>
      <c r="AC35" s="381">
        <f>SUM(AC30:AC34)</f>
        <v>28.3</v>
      </c>
      <c r="AD35" s="381">
        <f>SUM(AD30:AD34)</f>
        <v>22.5</v>
      </c>
      <c r="AE35" s="381">
        <f>SUM(AE30:AE34)</f>
        <v>118</v>
      </c>
      <c r="AF35" s="381">
        <f>AC35*4+AD35*9+AE35*4</f>
        <v>787.7</v>
      </c>
    </row>
    <row r="36" spans="2:32" ht="27.95" customHeight="1">
      <c r="B36" s="460"/>
      <c r="C36" s="407"/>
      <c r="D36" s="458"/>
      <c r="E36" s="458"/>
      <c r="F36" s="457"/>
      <c r="G36" s="457"/>
      <c r="H36" s="458"/>
      <c r="I36" s="457"/>
      <c r="J36" s="422"/>
      <c r="K36" s="459"/>
      <c r="L36" s="422"/>
      <c r="M36" s="422"/>
      <c r="N36" s="437"/>
      <c r="O36" s="401"/>
      <c r="P36" s="457"/>
      <c r="Q36" s="458"/>
      <c r="R36" s="457"/>
      <c r="S36" s="400"/>
      <c r="T36" s="400"/>
      <c r="U36" s="400"/>
      <c r="V36" s="450"/>
      <c r="W36" s="396" t="s">
        <v>485</v>
      </c>
      <c r="X36" s="456"/>
      <c r="Y36" s="455"/>
      <c r="Z36" s="393"/>
      <c r="AC36" s="392">
        <f>AC35*4/AF35</f>
        <v>0.14370953408658119</v>
      </c>
      <c r="AD36" s="392">
        <f>AD35*9/AF35</f>
        <v>0.25707756760187889</v>
      </c>
      <c r="AE36" s="392">
        <f>AE35*4/AF35</f>
        <v>0.5992128983115399</v>
      </c>
    </row>
    <row r="37" spans="2:32" s="30" customFormat="1" ht="27.95" customHeight="1">
      <c r="B37" s="454">
        <v>4</v>
      </c>
      <c r="C37" s="426"/>
      <c r="D37" s="451" t="str">
        <f>國華4月菜單!Q3</f>
        <v>美味粿仔條</v>
      </c>
      <c r="E37" s="453" t="s">
        <v>216</v>
      </c>
      <c r="F37" s="451"/>
      <c r="G37" s="451" t="str">
        <f>國華4月菜單!Q4</f>
        <v>燒汁翅腿</v>
      </c>
      <c r="H37" s="452" t="s">
        <v>484</v>
      </c>
      <c r="I37" s="451"/>
      <c r="J37" s="451" t="str">
        <f>國華4月菜單!Q5</f>
        <v xml:space="preserve">  香酥熱狗棒(炸加) </v>
      </c>
      <c r="K37" s="451" t="s">
        <v>217</v>
      </c>
      <c r="L37" s="451"/>
      <c r="M37" s="451" t="str">
        <f>國華4月菜單!Q6</f>
        <v xml:space="preserve">   豆皮絲瓜(豆)  </v>
      </c>
      <c r="N37" s="451" t="s">
        <v>219</v>
      </c>
      <c r="O37" s="451"/>
      <c r="P37" s="451" t="str">
        <f>國華4月菜單!Q7</f>
        <v>深色蔬菜</v>
      </c>
      <c r="Q37" s="451" t="s">
        <v>216</v>
      </c>
      <c r="R37" s="451"/>
      <c r="S37" s="451" t="str">
        <f>國華4月菜單!Q8</f>
        <v xml:space="preserve">   味增豆腐湯(豆)</v>
      </c>
      <c r="T37" s="451" t="s">
        <v>219</v>
      </c>
      <c r="U37" s="451"/>
      <c r="V37" s="450"/>
      <c r="W37" s="449" t="s">
        <v>21</v>
      </c>
      <c r="X37" s="448" t="s">
        <v>190</v>
      </c>
      <c r="Y37" s="447">
        <v>5</v>
      </c>
      <c r="Z37" s="381"/>
      <c r="AA37" s="381"/>
      <c r="AB37" s="382"/>
      <c r="AC37" s="381" t="s">
        <v>191</v>
      </c>
      <c r="AD37" s="381" t="s">
        <v>192</v>
      </c>
      <c r="AE37" s="381" t="s">
        <v>193</v>
      </c>
      <c r="AF37" s="381" t="s">
        <v>194</v>
      </c>
    </row>
    <row r="38" spans="2:32" ht="27.95" customHeight="1">
      <c r="B38" s="438" t="s">
        <v>195</v>
      </c>
      <c r="C38" s="426"/>
      <c r="D38" s="401" t="s">
        <v>483</v>
      </c>
      <c r="E38" s="401"/>
      <c r="F38" s="417">
        <v>150</v>
      </c>
      <c r="G38" s="401" t="s">
        <v>482</v>
      </c>
      <c r="H38" s="401"/>
      <c r="I38" s="401">
        <v>40</v>
      </c>
      <c r="J38" s="436" t="s">
        <v>481</v>
      </c>
      <c r="K38" s="436" t="s">
        <v>262</v>
      </c>
      <c r="L38" s="436">
        <v>50</v>
      </c>
      <c r="M38" s="400" t="s">
        <v>480</v>
      </c>
      <c r="N38" s="400"/>
      <c r="O38" s="400">
        <v>60</v>
      </c>
      <c r="P38" s="401" t="s">
        <v>372</v>
      </c>
      <c r="Q38" s="401"/>
      <c r="R38" s="401">
        <v>100</v>
      </c>
      <c r="S38" s="430" t="s">
        <v>479</v>
      </c>
      <c r="T38" s="446" t="s">
        <v>227</v>
      </c>
      <c r="U38" s="429">
        <v>20</v>
      </c>
      <c r="V38" s="412"/>
      <c r="W38" s="396" t="s">
        <v>462</v>
      </c>
      <c r="X38" s="445" t="s">
        <v>196</v>
      </c>
      <c r="Y38" s="409">
        <v>2.5</v>
      </c>
      <c r="Z38" s="393"/>
      <c r="AA38" s="444" t="s">
        <v>197</v>
      </c>
      <c r="AB38" s="382">
        <v>6</v>
      </c>
      <c r="AC38" s="382">
        <f>AB38*2</f>
        <v>12</v>
      </c>
      <c r="AD38" s="382"/>
      <c r="AE38" s="382">
        <f>AB38*15</f>
        <v>90</v>
      </c>
      <c r="AF38" s="382">
        <f>AC38*4+AE38*4</f>
        <v>408</v>
      </c>
    </row>
    <row r="39" spans="2:32" ht="27.95" customHeight="1">
      <c r="B39" s="438">
        <v>1</v>
      </c>
      <c r="C39" s="426"/>
      <c r="D39" s="401" t="s">
        <v>478</v>
      </c>
      <c r="E39" s="401"/>
      <c r="F39" s="417">
        <v>10</v>
      </c>
      <c r="G39" s="401"/>
      <c r="H39" s="401"/>
      <c r="I39" s="401"/>
      <c r="J39" s="401"/>
      <c r="K39" s="401"/>
      <c r="L39" s="401"/>
      <c r="M39" s="400" t="s">
        <v>477</v>
      </c>
      <c r="N39" s="400" t="s">
        <v>227</v>
      </c>
      <c r="O39" s="400">
        <v>2</v>
      </c>
      <c r="P39" s="400"/>
      <c r="Q39" s="400"/>
      <c r="R39" s="400"/>
      <c r="S39" s="443" t="s">
        <v>476</v>
      </c>
      <c r="T39" s="442"/>
      <c r="U39" s="434">
        <v>5</v>
      </c>
      <c r="V39" s="412"/>
      <c r="W39" s="411" t="s">
        <v>20</v>
      </c>
      <c r="X39" s="428" t="s">
        <v>199</v>
      </c>
      <c r="Y39" s="409">
        <v>1.9</v>
      </c>
      <c r="Z39" s="381"/>
      <c r="AA39" s="441" t="s">
        <v>200</v>
      </c>
      <c r="AB39" s="382">
        <v>2.2999999999999998</v>
      </c>
      <c r="AC39" s="440">
        <f>AB39*7</f>
        <v>16.099999999999998</v>
      </c>
      <c r="AD39" s="382">
        <f>AB39*5</f>
        <v>11.5</v>
      </c>
      <c r="AE39" s="382" t="s">
        <v>201</v>
      </c>
      <c r="AF39" s="439">
        <f>AC39*4+AD39*9</f>
        <v>167.89999999999998</v>
      </c>
    </row>
    <row r="40" spans="2:32" ht="27.95" customHeight="1">
      <c r="B40" s="438" t="s">
        <v>202</v>
      </c>
      <c r="C40" s="426"/>
      <c r="D40" s="401" t="s">
        <v>475</v>
      </c>
      <c r="E40" s="413"/>
      <c r="F40" s="417">
        <v>10</v>
      </c>
      <c r="G40" s="436"/>
      <c r="H40" s="436"/>
      <c r="I40" s="436"/>
      <c r="J40" s="401"/>
      <c r="K40" s="437"/>
      <c r="L40" s="401"/>
      <c r="M40" s="436" t="s">
        <v>249</v>
      </c>
      <c r="N40" s="413"/>
      <c r="O40" s="401">
        <v>10</v>
      </c>
      <c r="P40" s="400"/>
      <c r="Q40" s="400"/>
      <c r="R40" s="400"/>
      <c r="S40" s="435" t="s">
        <v>474</v>
      </c>
      <c r="T40" s="435"/>
      <c r="U40" s="434">
        <v>0.05</v>
      </c>
      <c r="V40" s="412"/>
      <c r="W40" s="396" t="s">
        <v>463</v>
      </c>
      <c r="X40" s="428" t="s">
        <v>203</v>
      </c>
      <c r="Y40" s="409">
        <v>2.7</v>
      </c>
      <c r="Z40" s="393"/>
      <c r="AA40" s="381" t="s">
        <v>204</v>
      </c>
      <c r="AB40" s="382">
        <v>1.5</v>
      </c>
      <c r="AC40" s="382">
        <f>AB40*1</f>
        <v>1.5</v>
      </c>
      <c r="AD40" s="382" t="s">
        <v>201</v>
      </c>
      <c r="AE40" s="382">
        <f>AB40*5</f>
        <v>7.5</v>
      </c>
      <c r="AF40" s="382">
        <f>AC40*4+AE40*4</f>
        <v>36</v>
      </c>
    </row>
    <row r="41" spans="2:32" ht="27.95" customHeight="1">
      <c r="B41" s="427" t="s">
        <v>233</v>
      </c>
      <c r="C41" s="426"/>
      <c r="D41" s="401" t="s">
        <v>473</v>
      </c>
      <c r="E41" s="413"/>
      <c r="F41" s="417">
        <v>2</v>
      </c>
      <c r="G41" s="433"/>
      <c r="H41" s="432"/>
      <c r="I41" s="431"/>
      <c r="J41" s="401"/>
      <c r="K41" s="401"/>
      <c r="L41" s="401"/>
      <c r="M41" s="422"/>
      <c r="N41" s="400"/>
      <c r="O41" s="401"/>
      <c r="P41" s="400"/>
      <c r="Q41" s="400"/>
      <c r="R41" s="400"/>
      <c r="S41" s="430"/>
      <c r="T41" s="430"/>
      <c r="U41" s="429"/>
      <c r="V41" s="412"/>
      <c r="W41" s="411" t="s">
        <v>22</v>
      </c>
      <c r="X41" s="428" t="s">
        <v>207</v>
      </c>
      <c r="Y41" s="409">
        <v>0</v>
      </c>
      <c r="Z41" s="381"/>
      <c r="AA41" s="381" t="s">
        <v>208</v>
      </c>
      <c r="AB41" s="382">
        <v>2.5</v>
      </c>
      <c r="AC41" s="382"/>
      <c r="AD41" s="382">
        <f>AB41*5</f>
        <v>12.5</v>
      </c>
      <c r="AE41" s="382" t="s">
        <v>201</v>
      </c>
      <c r="AF41" s="382">
        <f>AD41*9</f>
        <v>112.5</v>
      </c>
    </row>
    <row r="42" spans="2:32" ht="27.95" customHeight="1">
      <c r="B42" s="427"/>
      <c r="C42" s="426"/>
      <c r="D42" s="401" t="s">
        <v>249</v>
      </c>
      <c r="E42" s="413"/>
      <c r="F42" s="417">
        <v>3</v>
      </c>
      <c r="G42" s="425"/>
      <c r="H42" s="424"/>
      <c r="I42" s="423"/>
      <c r="J42" s="401"/>
      <c r="K42" s="401"/>
      <c r="L42" s="401"/>
      <c r="M42" s="401"/>
      <c r="N42" s="413"/>
      <c r="O42" s="401"/>
      <c r="P42" s="422"/>
      <c r="Q42" s="413"/>
      <c r="R42" s="401"/>
      <c r="S42" s="401"/>
      <c r="T42" s="413"/>
      <c r="U42" s="421"/>
      <c r="V42" s="412"/>
      <c r="W42" s="396" t="s">
        <v>461</v>
      </c>
      <c r="X42" s="420" t="s">
        <v>209</v>
      </c>
      <c r="Y42" s="394">
        <v>0</v>
      </c>
      <c r="Z42" s="393"/>
      <c r="AA42" s="381" t="s">
        <v>210</v>
      </c>
      <c r="AE42" s="381">
        <f>AB42*15</f>
        <v>0</v>
      </c>
    </row>
    <row r="43" spans="2:32" ht="27.95" customHeight="1">
      <c r="B43" s="419" t="s">
        <v>211</v>
      </c>
      <c r="C43" s="418"/>
      <c r="D43" s="417"/>
      <c r="E43" s="416"/>
      <c r="F43" s="415"/>
      <c r="G43" s="401"/>
      <c r="H43" s="401"/>
      <c r="I43" s="401"/>
      <c r="J43" s="401"/>
      <c r="K43" s="414"/>
      <c r="L43" s="401"/>
      <c r="M43" s="401"/>
      <c r="N43" s="401"/>
      <c r="O43" s="401"/>
      <c r="P43" s="400"/>
      <c r="Q43" s="400"/>
      <c r="R43" s="400"/>
      <c r="S43" s="401"/>
      <c r="T43" s="413"/>
      <c r="U43" s="401"/>
      <c r="V43" s="412"/>
      <c r="W43" s="411" t="s">
        <v>212</v>
      </c>
      <c r="X43" s="410"/>
      <c r="Y43" s="409"/>
      <c r="Z43" s="381"/>
      <c r="AC43" s="381">
        <f>SUM(AC38:AC42)</f>
        <v>29.599999999999998</v>
      </c>
      <c r="AD43" s="381">
        <f>SUM(AD38:AD42)</f>
        <v>24</v>
      </c>
      <c r="AE43" s="381">
        <f>SUM(AE38:AE42)</f>
        <v>97.5</v>
      </c>
      <c r="AF43" s="381">
        <f>AC43*4+AD43*9+AE43*4</f>
        <v>724.4</v>
      </c>
    </row>
    <row r="44" spans="2:32" ht="27.95" customHeight="1" thickBot="1">
      <c r="B44" s="408"/>
      <c r="C44" s="407"/>
      <c r="D44" s="406"/>
      <c r="E44" s="405"/>
      <c r="F44" s="404"/>
      <c r="G44" s="402"/>
      <c r="H44" s="403"/>
      <c r="I44" s="402"/>
      <c r="J44" s="401"/>
      <c r="K44" s="402"/>
      <c r="L44" s="401"/>
      <c r="M44" s="401"/>
      <c r="N44" s="401"/>
      <c r="O44" s="401"/>
      <c r="P44" s="400"/>
      <c r="Q44" s="400"/>
      <c r="R44" s="400"/>
      <c r="S44" s="398"/>
      <c r="T44" s="399"/>
      <c r="U44" s="398"/>
      <c r="V44" s="397"/>
      <c r="W44" s="396" t="s">
        <v>464</v>
      </c>
      <c r="X44" s="395"/>
      <c r="Y44" s="394"/>
      <c r="Z44" s="393"/>
      <c r="AC44" s="392">
        <f>AC43*4/AF43</f>
        <v>0.16344561016013251</v>
      </c>
      <c r="AD44" s="392">
        <f>AD43*9/AF43</f>
        <v>0.29817780231916069</v>
      </c>
      <c r="AE44" s="392">
        <f>AE43*4/AF43</f>
        <v>0.53837658752070683</v>
      </c>
    </row>
    <row r="45" spans="2:32" ht="21.75" customHeight="1">
      <c r="C45" s="38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0"/>
    </row>
    <row r="46" spans="2:32">
      <c r="B46" s="382"/>
      <c r="D46" s="389"/>
      <c r="E46" s="389"/>
      <c r="F46" s="388"/>
      <c r="G46" s="388"/>
      <c r="H46" s="387"/>
      <c r="I46" s="381"/>
      <c r="J46" s="381"/>
      <c r="K46" s="387"/>
      <c r="L46" s="381"/>
      <c r="N46" s="387"/>
      <c r="O46" s="381"/>
      <c r="Q46" s="387"/>
      <c r="R46" s="381"/>
      <c r="T46" s="387"/>
      <c r="U46" s="381"/>
      <c r="Y46" s="386"/>
    </row>
  </sheetData>
  <mergeCells count="15">
    <mergeCell ref="C13:C18"/>
    <mergeCell ref="B17:B18"/>
    <mergeCell ref="B25:B26"/>
    <mergeCell ref="B33:B34"/>
    <mergeCell ref="C37:C42"/>
    <mergeCell ref="B41:B42"/>
    <mergeCell ref="V5:V44"/>
    <mergeCell ref="D46:G46"/>
    <mergeCell ref="C29:C34"/>
    <mergeCell ref="C21:C26"/>
    <mergeCell ref="B1:Y1"/>
    <mergeCell ref="B2:G2"/>
    <mergeCell ref="C5:C10"/>
    <mergeCell ref="B9:B10"/>
    <mergeCell ref="J45:Y45"/>
  </mergeCells>
  <phoneticPr fontId="3" type="noConversion"/>
  <pageMargins left="0.39370078740157483" right="0.15748031496062992" top="0.19685039370078741" bottom="0.15748031496062992" header="0.51181102362204722" footer="0.23622047244094491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E6786-7B9B-403E-8AE7-6B5D0204CE93}">
  <sheetPr>
    <pageSetUpPr fitToPage="1"/>
  </sheetPr>
  <dimension ref="B1:AF46"/>
  <sheetViews>
    <sheetView topLeftCell="A19" zoomScale="60" zoomScaleNormal="60" workbookViewId="0">
      <selection activeCell="I42" sqref="I42:L42"/>
    </sheetView>
  </sheetViews>
  <sheetFormatPr defaultRowHeight="20.25"/>
  <cols>
    <col min="1" max="1" width="1.875" style="380" customWidth="1"/>
    <col min="2" max="2" width="4.875" style="385" customWidth="1"/>
    <col min="3" max="3" width="0" style="380" hidden="1" customWidth="1"/>
    <col min="4" max="4" width="28.625" style="380" customWidth="1"/>
    <col min="5" max="5" width="5.625" style="384" customWidth="1"/>
    <col min="6" max="6" width="9.625" style="380" customWidth="1"/>
    <col min="7" max="7" width="28.625" style="380" customWidth="1"/>
    <col min="8" max="8" width="5.625" style="384" customWidth="1"/>
    <col min="9" max="9" width="9.625" style="380" customWidth="1"/>
    <col min="10" max="10" width="28.625" style="380" customWidth="1"/>
    <col min="11" max="11" width="5.625" style="384" customWidth="1"/>
    <col min="12" max="12" width="9.625" style="380" customWidth="1"/>
    <col min="13" max="13" width="28.625" style="380" customWidth="1"/>
    <col min="14" max="14" width="5.625" style="384" customWidth="1"/>
    <col min="15" max="15" width="9.625" style="380" customWidth="1"/>
    <col min="16" max="16" width="28.625" style="380" customWidth="1"/>
    <col min="17" max="17" width="5.625" style="384" customWidth="1"/>
    <col min="18" max="18" width="9.625" style="380" customWidth="1"/>
    <col min="19" max="19" width="28.625" style="380" customWidth="1"/>
    <col min="20" max="20" width="5.625" style="384" customWidth="1"/>
    <col min="21" max="21" width="9.625" style="380" customWidth="1"/>
    <col min="22" max="22" width="12.125" style="383" customWidth="1"/>
    <col min="23" max="23" width="11.75" style="158" customWidth="1"/>
    <col min="24" max="24" width="11.25" style="212" customWidth="1"/>
    <col min="25" max="25" width="6.625" style="160" customWidth="1"/>
    <col min="26" max="26" width="6.625" style="380" customWidth="1"/>
    <col min="27" max="27" width="6" style="381" hidden="1" customWidth="1"/>
    <col min="28" max="28" width="5.5" style="382" hidden="1" customWidth="1"/>
    <col min="29" max="29" width="7.75" style="381" hidden="1" customWidth="1"/>
    <col min="30" max="30" width="8" style="381" hidden="1" customWidth="1"/>
    <col min="31" max="31" width="7.875" style="381" hidden="1" customWidth="1"/>
    <col min="32" max="32" width="7.5" style="381" hidden="1" customWidth="1"/>
    <col min="33" max="16384" width="9" style="380"/>
  </cols>
  <sheetData>
    <row r="1" spans="2:32" s="381" customFormat="1" ht="45.75">
      <c r="B1" s="526" t="s">
        <v>530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18"/>
      <c r="AB1" s="382"/>
    </row>
    <row r="2" spans="2:32" s="381" customFormat="1" ht="9.75" customHeight="1">
      <c r="B2" s="524"/>
      <c r="C2" s="523"/>
      <c r="D2" s="523"/>
      <c r="E2" s="523"/>
      <c r="F2" s="523"/>
      <c r="G2" s="523"/>
      <c r="H2" s="522"/>
      <c r="I2" s="518"/>
      <c r="J2" s="518"/>
      <c r="K2" s="522"/>
      <c r="L2" s="518"/>
      <c r="M2" s="518"/>
      <c r="N2" s="522"/>
      <c r="O2" s="518"/>
      <c r="P2" s="518"/>
      <c r="Q2" s="522"/>
      <c r="R2" s="518"/>
      <c r="S2" s="518"/>
      <c r="T2" s="522"/>
      <c r="U2" s="518"/>
      <c r="V2" s="521"/>
      <c r="W2" s="519"/>
      <c r="X2" s="520"/>
      <c r="Y2" s="519"/>
      <c r="Z2" s="518"/>
      <c r="AB2" s="382"/>
    </row>
    <row r="3" spans="2:32" s="381" customFormat="1" ht="31.5" customHeight="1" thickBot="1">
      <c r="B3" s="517" t="s">
        <v>176</v>
      </c>
      <c r="C3" s="622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T3" s="515"/>
      <c r="U3" s="515"/>
      <c r="V3" s="514"/>
      <c r="W3" s="513"/>
      <c r="X3" s="512"/>
      <c r="Y3" s="511"/>
      <c r="Z3" s="393"/>
      <c r="AB3" s="382"/>
    </row>
    <row r="4" spans="2:32" s="500" customFormat="1" ht="43.5">
      <c r="B4" s="510" t="s">
        <v>177</v>
      </c>
      <c r="C4" s="509" t="s">
        <v>178</v>
      </c>
      <c r="D4" s="508" t="s">
        <v>179</v>
      </c>
      <c r="E4" s="506" t="s">
        <v>180</v>
      </c>
      <c r="F4" s="505"/>
      <c r="G4" s="508" t="s">
        <v>182</v>
      </c>
      <c r="H4" s="506" t="s">
        <v>180</v>
      </c>
      <c r="I4" s="505"/>
      <c r="J4" s="508" t="s">
        <v>183</v>
      </c>
      <c r="K4" s="506" t="s">
        <v>180</v>
      </c>
      <c r="L4" s="505"/>
      <c r="M4" s="508" t="s">
        <v>183</v>
      </c>
      <c r="N4" s="506" t="s">
        <v>180</v>
      </c>
      <c r="O4" s="505"/>
      <c r="P4" s="508" t="s">
        <v>183</v>
      </c>
      <c r="Q4" s="506" t="s">
        <v>180</v>
      </c>
      <c r="R4" s="505"/>
      <c r="S4" s="507" t="s">
        <v>184</v>
      </c>
      <c r="T4" s="506" t="s">
        <v>180</v>
      </c>
      <c r="U4" s="505"/>
      <c r="V4" s="504" t="s">
        <v>185</v>
      </c>
      <c r="W4" s="504" t="s">
        <v>186</v>
      </c>
      <c r="X4" s="503" t="s">
        <v>187</v>
      </c>
      <c r="Y4" s="502" t="s">
        <v>188</v>
      </c>
      <c r="Z4" s="501"/>
      <c r="AA4" s="444"/>
      <c r="AB4" s="382"/>
      <c r="AC4" s="381"/>
      <c r="AD4" s="381"/>
      <c r="AE4" s="381"/>
      <c r="AF4" s="381"/>
    </row>
    <row r="5" spans="2:32" s="30" customFormat="1" ht="65.099999999999994" customHeight="1">
      <c r="B5" s="454">
        <v>4</v>
      </c>
      <c r="C5" s="474"/>
      <c r="D5" s="566" t="e">
        <f>國華4月菜單!#REF!</f>
        <v>#REF!</v>
      </c>
      <c r="E5" s="564"/>
      <c r="F5" s="621" t="s">
        <v>181</v>
      </c>
      <c r="G5" s="619">
        <f>國華4月菜單!A13</f>
        <v>0</v>
      </c>
      <c r="H5" s="564"/>
      <c r="I5" s="620" t="s">
        <v>181</v>
      </c>
      <c r="J5" s="619">
        <f>國華4月菜單!A14</f>
        <v>0</v>
      </c>
      <c r="K5" s="619"/>
      <c r="L5" s="620" t="s">
        <v>181</v>
      </c>
      <c r="M5" s="619">
        <f>國華4月菜單!A15</f>
        <v>0</v>
      </c>
      <c r="N5" s="619"/>
      <c r="O5" s="620" t="s">
        <v>181</v>
      </c>
      <c r="P5" s="619">
        <f>國華4月菜單!A16</f>
        <v>0</v>
      </c>
      <c r="Q5" s="619"/>
      <c r="R5" s="620" t="s">
        <v>181</v>
      </c>
      <c r="S5" s="619">
        <f>國華4月菜單!A17</f>
        <v>0</v>
      </c>
      <c r="T5" s="619"/>
      <c r="U5" s="618" t="s">
        <v>181</v>
      </c>
      <c r="V5" s="617" t="s">
        <v>487</v>
      </c>
      <c r="W5" s="401"/>
      <c r="X5" s="448" t="s">
        <v>190</v>
      </c>
      <c r="Y5" s="471">
        <v>0</v>
      </c>
      <c r="Z5" s="381"/>
      <c r="AA5" s="381"/>
      <c r="AB5" s="382"/>
      <c r="AC5" s="381" t="s">
        <v>191</v>
      </c>
      <c r="AD5" s="381" t="s">
        <v>192</v>
      </c>
      <c r="AE5" s="381" t="s">
        <v>193</v>
      </c>
      <c r="AF5" s="381" t="s">
        <v>194</v>
      </c>
    </row>
    <row r="6" spans="2:32" ht="27.95" customHeight="1">
      <c r="B6" s="438" t="s">
        <v>195</v>
      </c>
      <c r="C6" s="474"/>
      <c r="D6" s="415"/>
      <c r="E6" s="401"/>
      <c r="F6" s="557"/>
      <c r="G6" s="551"/>
      <c r="H6" s="400"/>
      <c r="I6" s="436"/>
      <c r="J6" s="401"/>
      <c r="K6" s="401"/>
      <c r="L6" s="401"/>
      <c r="M6" s="401"/>
      <c r="N6" s="401"/>
      <c r="O6" s="401"/>
      <c r="P6" s="401"/>
      <c r="Q6" s="401"/>
      <c r="R6" s="401"/>
      <c r="S6" s="485"/>
      <c r="T6" s="401"/>
      <c r="U6" s="421"/>
      <c r="V6" s="412"/>
      <c r="W6" s="396" t="s">
        <v>486</v>
      </c>
      <c r="X6" s="445" t="s">
        <v>196</v>
      </c>
      <c r="Y6" s="455">
        <v>0</v>
      </c>
      <c r="Z6" s="393"/>
      <c r="AA6" s="444" t="s">
        <v>197</v>
      </c>
      <c r="AB6" s="382">
        <v>6</v>
      </c>
      <c r="AC6" s="382">
        <f>AB6*2</f>
        <v>12</v>
      </c>
      <c r="AD6" s="382"/>
      <c r="AE6" s="382">
        <f>AB6*15</f>
        <v>90</v>
      </c>
      <c r="AF6" s="382">
        <f>AC6*4+AE6*4</f>
        <v>408</v>
      </c>
    </row>
    <row r="7" spans="2:32" ht="27.95" customHeight="1">
      <c r="B7" s="438">
        <v>4</v>
      </c>
      <c r="C7" s="474"/>
      <c r="D7" s="493"/>
      <c r="E7" s="416"/>
      <c r="F7" s="608"/>
      <c r="G7" s="423"/>
      <c r="H7" s="601"/>
      <c r="I7" s="606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21"/>
      <c r="V7" s="412"/>
      <c r="W7" s="411" t="s">
        <v>20</v>
      </c>
      <c r="X7" s="428" t="s">
        <v>199</v>
      </c>
      <c r="Y7" s="455">
        <v>0</v>
      </c>
      <c r="Z7" s="381"/>
      <c r="AA7" s="441" t="s">
        <v>200</v>
      </c>
      <c r="AB7" s="382">
        <v>2</v>
      </c>
      <c r="AC7" s="440">
        <f>AB7*7</f>
        <v>14</v>
      </c>
      <c r="AD7" s="382">
        <f>AB7*5</f>
        <v>10</v>
      </c>
      <c r="AE7" s="382" t="s">
        <v>201</v>
      </c>
      <c r="AF7" s="439">
        <f>AC7*4+AD7*9</f>
        <v>146</v>
      </c>
    </row>
    <row r="8" spans="2:32" ht="27.95" customHeight="1">
      <c r="B8" s="438" t="s">
        <v>202</v>
      </c>
      <c r="C8" s="474"/>
      <c r="D8" s="465"/>
      <c r="E8" s="400"/>
      <c r="F8" s="550"/>
      <c r="G8" s="607"/>
      <c r="H8" s="601"/>
      <c r="I8" s="606"/>
      <c r="J8" s="443"/>
      <c r="K8" s="433"/>
      <c r="L8" s="443"/>
      <c r="M8" s="401"/>
      <c r="N8" s="413"/>
      <c r="O8" s="401"/>
      <c r="P8" s="401"/>
      <c r="Q8" s="401"/>
      <c r="R8" s="401"/>
      <c r="S8" s="491"/>
      <c r="T8" s="458"/>
      <c r="U8" s="554"/>
      <c r="V8" s="412"/>
      <c r="W8" s="396" t="s">
        <v>486</v>
      </c>
      <c r="X8" s="428" t="s">
        <v>203</v>
      </c>
      <c r="Y8" s="455">
        <v>0</v>
      </c>
      <c r="Z8" s="393"/>
      <c r="AA8" s="381" t="s">
        <v>204</v>
      </c>
      <c r="AB8" s="382">
        <v>1.7</v>
      </c>
      <c r="AC8" s="382">
        <f>AB8*1</f>
        <v>1.7</v>
      </c>
      <c r="AD8" s="382" t="s">
        <v>201</v>
      </c>
      <c r="AE8" s="382">
        <f>AB8*5</f>
        <v>8.5</v>
      </c>
      <c r="AF8" s="382">
        <f>AC8*4+AE8*4</f>
        <v>40.799999999999997</v>
      </c>
    </row>
    <row r="9" spans="2:32" ht="27.95" customHeight="1">
      <c r="B9" s="427" t="s">
        <v>205</v>
      </c>
      <c r="C9" s="474"/>
      <c r="D9" s="465"/>
      <c r="E9" s="469"/>
      <c r="F9" s="552"/>
      <c r="G9" s="605"/>
      <c r="H9" s="601"/>
      <c r="I9" s="423"/>
      <c r="J9" s="433"/>
      <c r="K9" s="461"/>
      <c r="L9" s="430"/>
      <c r="M9" s="401"/>
      <c r="N9" s="401"/>
      <c r="O9" s="401"/>
      <c r="P9" s="401"/>
      <c r="Q9" s="401"/>
      <c r="R9" s="401"/>
      <c r="S9" s="446"/>
      <c r="T9" s="461"/>
      <c r="U9" s="429"/>
      <c r="V9" s="412"/>
      <c r="W9" s="411" t="s">
        <v>22</v>
      </c>
      <c r="X9" s="428" t="s">
        <v>207</v>
      </c>
      <c r="Y9" s="455">
        <f>AB10</f>
        <v>0</v>
      </c>
      <c r="Z9" s="381"/>
      <c r="AA9" s="381" t="s">
        <v>208</v>
      </c>
      <c r="AB9" s="382">
        <v>2.5</v>
      </c>
      <c r="AC9" s="382"/>
      <c r="AD9" s="382">
        <f>AB9*5</f>
        <v>12.5</v>
      </c>
      <c r="AE9" s="382" t="s">
        <v>201</v>
      </c>
      <c r="AF9" s="382">
        <f>AD9*9</f>
        <v>112.5</v>
      </c>
    </row>
    <row r="10" spans="2:32" ht="27.95" customHeight="1">
      <c r="B10" s="427"/>
      <c r="C10" s="474"/>
      <c r="D10" s="604"/>
      <c r="E10" s="469"/>
      <c r="F10" s="552"/>
      <c r="G10" s="433"/>
      <c r="H10" s="601"/>
      <c r="I10" s="423"/>
      <c r="J10" s="603"/>
      <c r="K10" s="461"/>
      <c r="L10" s="430"/>
      <c r="M10" s="433"/>
      <c r="N10" s="433"/>
      <c r="O10" s="433"/>
      <c r="P10" s="401"/>
      <c r="Q10" s="413"/>
      <c r="R10" s="401"/>
      <c r="S10" s="446"/>
      <c r="T10" s="461"/>
      <c r="U10" s="429"/>
      <c r="V10" s="412"/>
      <c r="W10" s="396" t="s">
        <v>486</v>
      </c>
      <c r="X10" s="420" t="s">
        <v>209</v>
      </c>
      <c r="Y10" s="455">
        <v>0</v>
      </c>
      <c r="Z10" s="393"/>
      <c r="AA10" s="381" t="s">
        <v>210</v>
      </c>
      <c r="AE10" s="381">
        <f>AB10*15</f>
        <v>0</v>
      </c>
    </row>
    <row r="11" spans="2:32" ht="27.95" customHeight="1">
      <c r="B11" s="419" t="s">
        <v>211</v>
      </c>
      <c r="C11" s="547"/>
      <c r="D11" s="415"/>
      <c r="E11" s="401"/>
      <c r="F11" s="421"/>
      <c r="G11" s="423"/>
      <c r="H11" s="601"/>
      <c r="I11" s="423"/>
      <c r="J11" s="430"/>
      <c r="K11" s="461"/>
      <c r="L11" s="430"/>
      <c r="M11" s="600"/>
      <c r="N11" s="400"/>
      <c r="O11" s="400"/>
      <c r="P11" s="401"/>
      <c r="Q11" s="401"/>
      <c r="R11" s="401"/>
      <c r="S11" s="430"/>
      <c r="T11" s="461"/>
      <c r="U11" s="429"/>
      <c r="V11" s="412"/>
      <c r="W11" s="411" t="s">
        <v>212</v>
      </c>
      <c r="X11" s="410"/>
      <c r="Y11" s="455"/>
      <c r="Z11" s="381"/>
      <c r="AC11" s="381">
        <f>SUM(AC6:AC10)</f>
        <v>27.7</v>
      </c>
      <c r="AD11" s="381">
        <f>SUM(AD6:AD10)</f>
        <v>22.5</v>
      </c>
      <c r="AE11" s="381">
        <f>SUM(AE6:AE10)</f>
        <v>98.5</v>
      </c>
      <c r="AF11" s="381">
        <f>AC11*4+AD11*9+AE11*4</f>
        <v>707.3</v>
      </c>
    </row>
    <row r="12" spans="2:32" ht="27.95" customHeight="1">
      <c r="B12" s="460"/>
      <c r="C12" s="393"/>
      <c r="D12" s="616"/>
      <c r="E12" s="615"/>
      <c r="F12" s="614"/>
      <c r="G12" s="423"/>
      <c r="H12" s="601"/>
      <c r="I12" s="423"/>
      <c r="J12" s="430"/>
      <c r="K12" s="461"/>
      <c r="L12" s="430"/>
      <c r="M12" s="430"/>
      <c r="N12" s="461"/>
      <c r="O12" s="430"/>
      <c r="P12" s="457"/>
      <c r="Q12" s="458"/>
      <c r="R12" s="457"/>
      <c r="S12" s="430"/>
      <c r="T12" s="461"/>
      <c r="U12" s="429"/>
      <c r="V12" s="412"/>
      <c r="W12" s="396" t="s">
        <v>485</v>
      </c>
      <c r="X12" s="395"/>
      <c r="Y12" s="455"/>
      <c r="Z12" s="393"/>
      <c r="AC12" s="392">
        <f>AC11*4/AF11</f>
        <v>0.1566520571186201</v>
      </c>
      <c r="AD12" s="392">
        <f>AD11*9/AF11</f>
        <v>0.28630001413827233</v>
      </c>
      <c r="AE12" s="392">
        <f>AE11*4/AF11</f>
        <v>0.5570479287431076</v>
      </c>
    </row>
    <row r="13" spans="2:32" s="30" customFormat="1" ht="27.95" customHeight="1">
      <c r="B13" s="454">
        <v>4</v>
      </c>
      <c r="C13" s="474"/>
      <c r="D13" s="613" t="str">
        <f>國華4月菜單!E12</f>
        <v>清明節</v>
      </c>
      <c r="E13" s="612"/>
      <c r="F13" s="611"/>
      <c r="G13" s="610">
        <f>國華4月菜單!E13</f>
        <v>0</v>
      </c>
      <c r="H13" s="472"/>
      <c r="I13" s="576"/>
      <c r="J13" s="451">
        <f>國華4月菜單!E14</f>
        <v>0</v>
      </c>
      <c r="K13" s="451"/>
      <c r="L13" s="451"/>
      <c r="M13" s="451">
        <f>國華4月菜單!E15</f>
        <v>0</v>
      </c>
      <c r="N13" s="451"/>
      <c r="O13" s="451"/>
      <c r="P13" s="451">
        <f>國華4月菜單!E16</f>
        <v>0</v>
      </c>
      <c r="Q13" s="451"/>
      <c r="R13" s="451"/>
      <c r="S13" s="451">
        <f>國華4月菜單!E17</f>
        <v>0</v>
      </c>
      <c r="T13" s="451"/>
      <c r="U13" s="575"/>
      <c r="V13" s="595"/>
      <c r="W13" s="559"/>
      <c r="X13" s="573" t="s">
        <v>190</v>
      </c>
      <c r="Y13" s="609">
        <v>0</v>
      </c>
      <c r="Z13" s="381"/>
      <c r="AA13" s="381"/>
      <c r="AB13" s="382"/>
      <c r="AC13" s="381" t="s">
        <v>191</v>
      </c>
      <c r="AD13" s="381" t="s">
        <v>192</v>
      </c>
      <c r="AE13" s="381" t="s">
        <v>193</v>
      </c>
      <c r="AF13" s="381" t="s">
        <v>194</v>
      </c>
    </row>
    <row r="14" spans="2:32" ht="27.95" customHeight="1">
      <c r="B14" s="438" t="s">
        <v>195</v>
      </c>
      <c r="C14" s="474"/>
      <c r="D14" s="415"/>
      <c r="E14" s="401"/>
      <c r="F14" s="557"/>
      <c r="G14" s="551"/>
      <c r="H14" s="400"/>
      <c r="I14" s="436"/>
      <c r="J14" s="401"/>
      <c r="K14" s="401"/>
      <c r="L14" s="401"/>
      <c r="M14" s="401"/>
      <c r="N14" s="401"/>
      <c r="O14" s="401"/>
      <c r="P14" s="401"/>
      <c r="Q14" s="401"/>
      <c r="R14" s="401"/>
      <c r="S14" s="485"/>
      <c r="T14" s="401"/>
      <c r="U14" s="421"/>
      <c r="V14" s="595"/>
      <c r="W14" s="602" t="s">
        <v>486</v>
      </c>
      <c r="X14" s="445" t="s">
        <v>196</v>
      </c>
      <c r="Y14" s="598">
        <v>0</v>
      </c>
      <c r="Z14" s="393"/>
      <c r="AA14" s="444" t="s">
        <v>197</v>
      </c>
      <c r="AB14" s="382">
        <v>6.2</v>
      </c>
      <c r="AC14" s="382">
        <f>AB14*2</f>
        <v>12.4</v>
      </c>
      <c r="AD14" s="382"/>
      <c r="AE14" s="382">
        <f>AB14*15</f>
        <v>93</v>
      </c>
      <c r="AF14" s="382">
        <f>AC14*4+AE14*4</f>
        <v>421.6</v>
      </c>
    </row>
    <row r="15" spans="2:32" ht="27.95" customHeight="1">
      <c r="B15" s="438">
        <v>5</v>
      </c>
      <c r="C15" s="474"/>
      <c r="D15" s="493"/>
      <c r="E15" s="416"/>
      <c r="F15" s="608"/>
      <c r="G15" s="423"/>
      <c r="H15" s="601"/>
      <c r="I15" s="606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21"/>
      <c r="V15" s="595"/>
      <c r="W15" s="599" t="s">
        <v>20</v>
      </c>
      <c r="X15" s="428" t="s">
        <v>199</v>
      </c>
      <c r="Y15" s="598">
        <v>0</v>
      </c>
      <c r="Z15" s="381"/>
      <c r="AA15" s="441" t="s">
        <v>200</v>
      </c>
      <c r="AB15" s="382">
        <v>2.1</v>
      </c>
      <c r="AC15" s="440">
        <f>AB15*7</f>
        <v>14.700000000000001</v>
      </c>
      <c r="AD15" s="382">
        <f>AB15*5</f>
        <v>10.5</v>
      </c>
      <c r="AE15" s="382" t="s">
        <v>201</v>
      </c>
      <c r="AF15" s="439">
        <f>AC15*4+AD15*9</f>
        <v>153.30000000000001</v>
      </c>
    </row>
    <row r="16" spans="2:32" ht="27.95" customHeight="1">
      <c r="B16" s="438" t="s">
        <v>202</v>
      </c>
      <c r="C16" s="474"/>
      <c r="D16" s="465"/>
      <c r="E16" s="400"/>
      <c r="F16" s="550"/>
      <c r="G16" s="607"/>
      <c r="H16" s="601"/>
      <c r="I16" s="606"/>
      <c r="J16" s="443"/>
      <c r="K16" s="433"/>
      <c r="L16" s="443"/>
      <c r="M16" s="401"/>
      <c r="N16" s="413"/>
      <c r="O16" s="401"/>
      <c r="P16" s="401"/>
      <c r="Q16" s="401"/>
      <c r="R16" s="401"/>
      <c r="S16" s="491"/>
      <c r="T16" s="458"/>
      <c r="U16" s="554"/>
      <c r="V16" s="595"/>
      <c r="W16" s="602" t="s">
        <v>486</v>
      </c>
      <c r="X16" s="428" t="s">
        <v>203</v>
      </c>
      <c r="Y16" s="598">
        <v>0</v>
      </c>
      <c r="Z16" s="393"/>
      <c r="AA16" s="381" t="s">
        <v>204</v>
      </c>
      <c r="AB16" s="382">
        <v>1.8</v>
      </c>
      <c r="AC16" s="382">
        <f>AB16*1</f>
        <v>1.8</v>
      </c>
      <c r="AD16" s="382" t="s">
        <v>201</v>
      </c>
      <c r="AE16" s="382">
        <f>AB16*5</f>
        <v>9</v>
      </c>
      <c r="AF16" s="382">
        <f>AC16*4+AE16*4</f>
        <v>43.2</v>
      </c>
    </row>
    <row r="17" spans="2:32" ht="27.95" customHeight="1">
      <c r="B17" s="427" t="s">
        <v>213</v>
      </c>
      <c r="C17" s="474"/>
      <c r="D17" s="465"/>
      <c r="E17" s="469"/>
      <c r="F17" s="552"/>
      <c r="G17" s="605"/>
      <c r="H17" s="601"/>
      <c r="I17" s="423"/>
      <c r="J17" s="433"/>
      <c r="K17" s="461"/>
      <c r="L17" s="430"/>
      <c r="M17" s="401"/>
      <c r="N17" s="401"/>
      <c r="O17" s="401"/>
      <c r="P17" s="401"/>
      <c r="Q17" s="401"/>
      <c r="R17" s="401"/>
      <c r="S17" s="446"/>
      <c r="T17" s="461"/>
      <c r="U17" s="429"/>
      <c r="V17" s="595"/>
      <c r="W17" s="599" t="s">
        <v>22</v>
      </c>
      <c r="X17" s="428" t="s">
        <v>207</v>
      </c>
      <c r="Y17" s="598">
        <v>0</v>
      </c>
      <c r="Z17" s="381"/>
      <c r="AA17" s="381" t="s">
        <v>208</v>
      </c>
      <c r="AB17" s="382">
        <v>2.5</v>
      </c>
      <c r="AC17" s="382"/>
      <c r="AD17" s="382">
        <f>AB17*5</f>
        <v>12.5</v>
      </c>
      <c r="AE17" s="382" t="s">
        <v>201</v>
      </c>
      <c r="AF17" s="382">
        <f>AD17*9</f>
        <v>112.5</v>
      </c>
    </row>
    <row r="18" spans="2:32" ht="27.95" customHeight="1">
      <c r="B18" s="427"/>
      <c r="C18" s="474"/>
      <c r="D18" s="604"/>
      <c r="E18" s="469"/>
      <c r="F18" s="552"/>
      <c r="G18" s="433"/>
      <c r="H18" s="601"/>
      <c r="I18" s="423"/>
      <c r="J18" s="603"/>
      <c r="K18" s="461"/>
      <c r="L18" s="430"/>
      <c r="M18" s="433"/>
      <c r="N18" s="433"/>
      <c r="O18" s="433"/>
      <c r="P18" s="401"/>
      <c r="Q18" s="413"/>
      <c r="R18" s="401"/>
      <c r="S18" s="446"/>
      <c r="T18" s="461"/>
      <c r="U18" s="429"/>
      <c r="V18" s="595"/>
      <c r="W18" s="602" t="s">
        <v>486</v>
      </c>
      <c r="X18" s="420" t="s">
        <v>209</v>
      </c>
      <c r="Y18" s="598">
        <v>0</v>
      </c>
      <c r="Z18" s="393"/>
      <c r="AA18" s="381" t="s">
        <v>210</v>
      </c>
      <c r="AB18" s="382">
        <v>1</v>
      </c>
      <c r="AE18" s="381">
        <f>AB18*15</f>
        <v>15</v>
      </c>
    </row>
    <row r="19" spans="2:32" ht="27.95" customHeight="1">
      <c r="B19" s="419" t="s">
        <v>211</v>
      </c>
      <c r="C19" s="547"/>
      <c r="D19" s="415"/>
      <c r="E19" s="401"/>
      <c r="F19" s="421"/>
      <c r="G19" s="423"/>
      <c r="H19" s="601"/>
      <c r="I19" s="423"/>
      <c r="J19" s="430"/>
      <c r="K19" s="461"/>
      <c r="L19" s="430"/>
      <c r="M19" s="600"/>
      <c r="N19" s="400"/>
      <c r="O19" s="400"/>
      <c r="P19" s="401"/>
      <c r="Q19" s="401"/>
      <c r="R19" s="401"/>
      <c r="S19" s="430"/>
      <c r="T19" s="461"/>
      <c r="U19" s="429"/>
      <c r="V19" s="595"/>
      <c r="W19" s="599" t="s">
        <v>212</v>
      </c>
      <c r="X19" s="410"/>
      <c r="Y19" s="598"/>
      <c r="Z19" s="381"/>
      <c r="AC19" s="381">
        <f>SUM(AC14:AC18)</f>
        <v>28.900000000000002</v>
      </c>
      <c r="AD19" s="381">
        <f>SUM(AD14:AD18)</f>
        <v>23</v>
      </c>
      <c r="AE19" s="381">
        <f>SUM(AE14:AE18)</f>
        <v>117</v>
      </c>
      <c r="AF19" s="381">
        <f>AC19*4+AD19*9+AE19*4</f>
        <v>790.6</v>
      </c>
    </row>
    <row r="20" spans="2:32" ht="27.95" customHeight="1">
      <c r="B20" s="460"/>
      <c r="C20" s="393"/>
      <c r="D20" s="570"/>
      <c r="E20" s="461"/>
      <c r="F20" s="430"/>
      <c r="G20" s="597"/>
      <c r="H20" s="596"/>
      <c r="I20" s="431"/>
      <c r="J20" s="400"/>
      <c r="K20" s="437"/>
      <c r="L20" s="400"/>
      <c r="M20" s="430"/>
      <c r="N20" s="461"/>
      <c r="O20" s="430"/>
      <c r="P20" s="457"/>
      <c r="Q20" s="458"/>
      <c r="R20" s="457"/>
      <c r="S20" s="430"/>
      <c r="T20" s="461"/>
      <c r="U20" s="429"/>
      <c r="V20" s="595"/>
      <c r="W20" s="594" t="s">
        <v>485</v>
      </c>
      <c r="X20" s="593"/>
      <c r="Y20" s="592"/>
      <c r="Z20" s="393"/>
      <c r="AC20" s="392">
        <f>AC19*4/AF19</f>
        <v>0.14621806223121681</v>
      </c>
      <c r="AD20" s="392">
        <f>AD19*9/AF19</f>
        <v>0.26182646091576017</v>
      </c>
      <c r="AE20" s="392">
        <f>AE19*4/AF19</f>
        <v>0.59195547685302297</v>
      </c>
    </row>
    <row r="21" spans="2:32" s="30" customFormat="1" ht="27.95" customHeight="1">
      <c r="B21" s="484">
        <v>4</v>
      </c>
      <c r="C21" s="474"/>
      <c r="D21" s="578" t="str">
        <f>國華4月菜單!I12</f>
        <v>番薯麥片飯</v>
      </c>
      <c r="E21" s="568" t="s">
        <v>218</v>
      </c>
      <c r="F21" s="577"/>
      <c r="G21" s="472" t="str">
        <f>國華4月菜單!I13</f>
        <v xml:space="preserve"> 味噌雞</v>
      </c>
      <c r="H21" s="565" t="s">
        <v>219</v>
      </c>
      <c r="I21" s="451"/>
      <c r="J21" s="451" t="str">
        <f>國華4月菜單!I14</f>
        <v xml:space="preserve"> 柴魚蒸蛋 </v>
      </c>
      <c r="K21" s="567" t="s">
        <v>218</v>
      </c>
      <c r="L21" s="451"/>
      <c r="M21" s="451" t="str">
        <f>國華4月菜單!I15</f>
        <v xml:space="preserve">  彩椒海帶炒肉</v>
      </c>
      <c r="N21" s="451" t="s">
        <v>216</v>
      </c>
      <c r="O21" s="451"/>
      <c r="P21" s="451" t="str">
        <f>國華4月菜單!I16</f>
        <v>深色蔬菜</v>
      </c>
      <c r="Q21" s="591" t="s">
        <v>216</v>
      </c>
      <c r="R21" s="451"/>
      <c r="S21" s="451" t="str">
        <f>國華4月菜單!I17</f>
        <v>竹筍雞湯</v>
      </c>
      <c r="T21" s="451" t="s">
        <v>219</v>
      </c>
      <c r="U21" s="575"/>
      <c r="V21" s="412"/>
      <c r="W21" s="590" t="s">
        <v>21</v>
      </c>
      <c r="X21" s="448" t="s">
        <v>190</v>
      </c>
      <c r="Y21" s="572">
        <v>5</v>
      </c>
      <c r="Z21" s="381"/>
      <c r="AA21" s="381"/>
      <c r="AB21" s="382"/>
      <c r="AC21" s="381" t="s">
        <v>191</v>
      </c>
      <c r="AD21" s="381" t="s">
        <v>192</v>
      </c>
      <c r="AE21" s="381" t="s">
        <v>193</v>
      </c>
      <c r="AF21" s="381" t="s">
        <v>194</v>
      </c>
    </row>
    <row r="22" spans="2:32" s="475" customFormat="1" ht="27.75" customHeight="1">
      <c r="B22" s="483" t="s">
        <v>195</v>
      </c>
      <c r="C22" s="474"/>
      <c r="D22" s="401" t="s">
        <v>242</v>
      </c>
      <c r="E22" s="401"/>
      <c r="F22" s="401">
        <v>70</v>
      </c>
      <c r="G22" s="586" t="s">
        <v>498</v>
      </c>
      <c r="H22" s="586"/>
      <c r="I22" s="586">
        <v>10</v>
      </c>
      <c r="J22" s="401" t="s">
        <v>529</v>
      </c>
      <c r="K22" s="401"/>
      <c r="L22" s="401">
        <v>35</v>
      </c>
      <c r="M22" s="586" t="s">
        <v>528</v>
      </c>
      <c r="N22" s="586"/>
      <c r="O22" s="586">
        <v>45</v>
      </c>
      <c r="P22" s="417" t="s">
        <v>372</v>
      </c>
      <c r="Q22" s="589"/>
      <c r="R22" s="415">
        <v>100</v>
      </c>
      <c r="S22" s="400" t="s">
        <v>515</v>
      </c>
      <c r="T22" s="400"/>
      <c r="U22" s="550">
        <v>35</v>
      </c>
      <c r="V22" s="412"/>
      <c r="W22" s="580" t="s">
        <v>527</v>
      </c>
      <c r="X22" s="445" t="s">
        <v>196</v>
      </c>
      <c r="Y22" s="579">
        <v>2.6</v>
      </c>
      <c r="Z22" s="478"/>
      <c r="AA22" s="444" t="s">
        <v>197</v>
      </c>
      <c r="AB22" s="382">
        <v>6.2</v>
      </c>
      <c r="AC22" s="382">
        <f>AB22*2</f>
        <v>12.4</v>
      </c>
      <c r="AD22" s="382"/>
      <c r="AE22" s="382">
        <f>AB22*15</f>
        <v>93</v>
      </c>
      <c r="AF22" s="382">
        <f>AC22*4+AE22*4</f>
        <v>421.6</v>
      </c>
    </row>
    <row r="23" spans="2:32" s="475" customFormat="1" ht="27.95" customHeight="1">
      <c r="B23" s="483">
        <v>6</v>
      </c>
      <c r="C23" s="474"/>
      <c r="D23" s="401" t="s">
        <v>526</v>
      </c>
      <c r="E23" s="401"/>
      <c r="F23" s="401">
        <v>20</v>
      </c>
      <c r="G23" s="587" t="s">
        <v>525</v>
      </c>
      <c r="H23" s="588"/>
      <c r="I23" s="587">
        <v>50</v>
      </c>
      <c r="J23" s="400" t="s">
        <v>524</v>
      </c>
      <c r="K23" s="400"/>
      <c r="L23" s="400">
        <v>0.3</v>
      </c>
      <c r="M23" s="586" t="s">
        <v>523</v>
      </c>
      <c r="N23" s="586"/>
      <c r="O23" s="586">
        <v>10</v>
      </c>
      <c r="P23" s="401"/>
      <c r="Q23" s="401"/>
      <c r="R23" s="401"/>
      <c r="S23" s="400" t="s">
        <v>522</v>
      </c>
      <c r="T23" s="400"/>
      <c r="U23" s="550">
        <v>2</v>
      </c>
      <c r="V23" s="412"/>
      <c r="W23" s="582" t="s">
        <v>20</v>
      </c>
      <c r="X23" s="428" t="s">
        <v>199</v>
      </c>
      <c r="Y23" s="579">
        <v>2</v>
      </c>
      <c r="Z23" s="476"/>
      <c r="AA23" s="441" t="s">
        <v>200</v>
      </c>
      <c r="AB23" s="382">
        <v>2.2000000000000002</v>
      </c>
      <c r="AC23" s="440">
        <f>AB23*7</f>
        <v>15.400000000000002</v>
      </c>
      <c r="AD23" s="382">
        <f>AB23*5</f>
        <v>11</v>
      </c>
      <c r="AE23" s="382" t="s">
        <v>201</v>
      </c>
      <c r="AF23" s="439">
        <f>AC23*4+AD23*9</f>
        <v>160.60000000000002</v>
      </c>
    </row>
    <row r="24" spans="2:32" s="475" customFormat="1" ht="27.95" customHeight="1">
      <c r="B24" s="483" t="s">
        <v>202</v>
      </c>
      <c r="C24" s="474"/>
      <c r="D24" s="401" t="s">
        <v>521</v>
      </c>
      <c r="E24" s="413"/>
      <c r="F24" s="401">
        <v>36</v>
      </c>
      <c r="G24" s="401"/>
      <c r="H24" s="401"/>
      <c r="I24" s="401"/>
      <c r="J24" s="401" t="s">
        <v>474</v>
      </c>
      <c r="K24" s="437"/>
      <c r="L24" s="401">
        <v>0.1</v>
      </c>
      <c r="M24" s="586" t="s">
        <v>520</v>
      </c>
      <c r="N24" s="586"/>
      <c r="O24" s="586">
        <v>5</v>
      </c>
      <c r="P24" s="401"/>
      <c r="Q24" s="401"/>
      <c r="R24" s="401"/>
      <c r="S24" s="400"/>
      <c r="T24" s="400"/>
      <c r="U24" s="550"/>
      <c r="V24" s="412"/>
      <c r="W24" s="580" t="s">
        <v>519</v>
      </c>
      <c r="X24" s="428" t="s">
        <v>203</v>
      </c>
      <c r="Y24" s="579">
        <v>2.2999999999999998</v>
      </c>
      <c r="Z24" s="478"/>
      <c r="AA24" s="381" t="s">
        <v>204</v>
      </c>
      <c r="AB24" s="382">
        <v>1.6</v>
      </c>
      <c r="AC24" s="382">
        <f>AB24*1</f>
        <v>1.6</v>
      </c>
      <c r="AD24" s="382" t="s">
        <v>201</v>
      </c>
      <c r="AE24" s="382">
        <f>AB24*5</f>
        <v>8</v>
      </c>
      <c r="AF24" s="382">
        <f>AC24*4+AE24*4</f>
        <v>38.4</v>
      </c>
    </row>
    <row r="25" spans="2:32" s="475" customFormat="1" ht="27.95" customHeight="1">
      <c r="B25" s="482" t="s">
        <v>214</v>
      </c>
      <c r="C25" s="474"/>
      <c r="D25" s="401"/>
      <c r="E25" s="401"/>
      <c r="F25" s="401"/>
      <c r="G25" s="400"/>
      <c r="H25" s="400"/>
      <c r="I25" s="400"/>
      <c r="J25" s="400" t="s">
        <v>518</v>
      </c>
      <c r="K25" s="585"/>
      <c r="L25" s="436">
        <v>0.01</v>
      </c>
      <c r="M25" s="401"/>
      <c r="N25" s="413"/>
      <c r="O25" s="401"/>
      <c r="P25" s="401"/>
      <c r="Q25" s="401"/>
      <c r="R25" s="401"/>
      <c r="S25" s="467"/>
      <c r="T25" s="461"/>
      <c r="U25" s="583"/>
      <c r="V25" s="412"/>
      <c r="W25" s="582" t="s">
        <v>22</v>
      </c>
      <c r="X25" s="428" t="s">
        <v>207</v>
      </c>
      <c r="Y25" s="579">
        <v>0</v>
      </c>
      <c r="Z25" s="476"/>
      <c r="AA25" s="381" t="s">
        <v>208</v>
      </c>
      <c r="AB25" s="382">
        <v>2.5</v>
      </c>
      <c r="AC25" s="382"/>
      <c r="AD25" s="382">
        <f>AB25*5</f>
        <v>12.5</v>
      </c>
      <c r="AE25" s="382" t="s">
        <v>201</v>
      </c>
      <c r="AF25" s="382">
        <f>AD25*9</f>
        <v>112.5</v>
      </c>
    </row>
    <row r="26" spans="2:32" s="475" customFormat="1" ht="27.95" customHeight="1">
      <c r="B26" s="482"/>
      <c r="C26" s="474"/>
      <c r="D26" s="401"/>
      <c r="E26" s="413"/>
      <c r="F26" s="401"/>
      <c r="G26" s="401"/>
      <c r="H26" s="437"/>
      <c r="I26" s="401"/>
      <c r="J26" s="417"/>
      <c r="K26" s="468"/>
      <c r="L26" s="493"/>
      <c r="M26" s="401"/>
      <c r="N26" s="413"/>
      <c r="O26" s="401"/>
      <c r="P26" s="401"/>
      <c r="Q26" s="413"/>
      <c r="R26" s="401"/>
      <c r="S26" s="433"/>
      <c r="T26" s="425"/>
      <c r="U26" s="583"/>
      <c r="V26" s="412"/>
      <c r="W26" s="580" t="s">
        <v>517</v>
      </c>
      <c r="X26" s="420" t="s">
        <v>209</v>
      </c>
      <c r="Y26" s="579">
        <v>0</v>
      </c>
      <c r="Z26" s="478"/>
      <c r="AA26" s="381" t="s">
        <v>210</v>
      </c>
      <c r="AB26" s="382"/>
      <c r="AC26" s="381"/>
      <c r="AD26" s="381"/>
      <c r="AE26" s="381">
        <f>AB26*15</f>
        <v>0</v>
      </c>
      <c r="AF26" s="381"/>
    </row>
    <row r="27" spans="2:32" s="475" customFormat="1" ht="27.95" customHeight="1">
      <c r="B27" s="419" t="s">
        <v>211</v>
      </c>
      <c r="C27" s="584"/>
      <c r="D27" s="401"/>
      <c r="E27" s="413"/>
      <c r="F27" s="401"/>
      <c r="G27" s="423"/>
      <c r="H27" s="424"/>
      <c r="I27" s="546"/>
      <c r="J27" s="545"/>
      <c r="K27" s="401"/>
      <c r="L27" s="421"/>
      <c r="M27" s="415"/>
      <c r="N27" s="413"/>
      <c r="O27" s="421"/>
      <c r="P27" s="401"/>
      <c r="Q27" s="401"/>
      <c r="R27" s="401"/>
      <c r="S27" s="467"/>
      <c r="T27" s="425"/>
      <c r="U27" s="583"/>
      <c r="V27" s="412"/>
      <c r="W27" s="582" t="s">
        <v>212</v>
      </c>
      <c r="X27" s="410"/>
      <c r="Y27" s="579"/>
      <c r="Z27" s="476"/>
      <c r="AA27" s="381"/>
      <c r="AB27" s="382"/>
      <c r="AC27" s="381">
        <f>SUM(AC22:AC26)</f>
        <v>29.400000000000006</v>
      </c>
      <c r="AD27" s="381">
        <f>SUM(AD22:AD26)</f>
        <v>23.5</v>
      </c>
      <c r="AE27" s="381">
        <f>SUM(AE22:AE26)</f>
        <v>101</v>
      </c>
      <c r="AF27" s="381">
        <f>AC27*4+AD27*9+AE27*4</f>
        <v>733.1</v>
      </c>
    </row>
    <row r="28" spans="2:32" s="475" customFormat="1" ht="27.95" customHeight="1" thickBot="1">
      <c r="B28" s="480"/>
      <c r="C28" s="581"/>
      <c r="D28" s="542"/>
      <c r="E28" s="541"/>
      <c r="F28" s="540"/>
      <c r="G28" s="539"/>
      <c r="H28" s="538"/>
      <c r="I28" s="537"/>
      <c r="J28" s="404"/>
      <c r="K28" s="536"/>
      <c r="L28" s="531"/>
      <c r="M28" s="535"/>
      <c r="N28" s="529"/>
      <c r="O28" s="528"/>
      <c r="P28" s="457"/>
      <c r="Q28" s="458"/>
      <c r="R28" s="457"/>
      <c r="S28" s="430"/>
      <c r="T28" s="461"/>
      <c r="U28" s="429"/>
      <c r="V28" s="412"/>
      <c r="W28" s="580" t="s">
        <v>464</v>
      </c>
      <c r="X28" s="410"/>
      <c r="Y28" s="579"/>
      <c r="Z28" s="478"/>
      <c r="AA28" s="476"/>
      <c r="AB28" s="477"/>
      <c r="AC28" s="392">
        <f>AC27*4/AF27</f>
        <v>0.16041467739735374</v>
      </c>
      <c r="AD28" s="392">
        <f>AD27*9/AF27</f>
        <v>0.28850088664575091</v>
      </c>
      <c r="AE28" s="392">
        <f>AE27*4/AF27</f>
        <v>0.55108443595689538</v>
      </c>
      <c r="AF28" s="476"/>
    </row>
    <row r="29" spans="2:32" s="30" customFormat="1" ht="27.95" customHeight="1">
      <c r="B29" s="454">
        <v>4</v>
      </c>
      <c r="C29" s="474"/>
      <c r="D29" s="578" t="str">
        <f>國華4月菜單!M12</f>
        <v>燕麥Q飯</v>
      </c>
      <c r="E29" s="451" t="s">
        <v>218</v>
      </c>
      <c r="F29" s="451"/>
      <c r="G29" s="451" t="str">
        <f>國華4月菜單!M13</f>
        <v>黃金魚排(炸海)</v>
      </c>
      <c r="H29" s="451" t="s">
        <v>217</v>
      </c>
      <c r="I29" s="451"/>
      <c r="J29" s="451" t="str">
        <f>國華4月菜單!M14</f>
        <v xml:space="preserve"> 脆綠彩絲</v>
      </c>
      <c r="K29" s="451" t="s">
        <v>219</v>
      </c>
      <c r="L29" s="451"/>
      <c r="M29" s="451" t="str">
        <f>國華4月菜單!M15</f>
        <v xml:space="preserve">  豆乾炒五花豬(豆)</v>
      </c>
      <c r="N29" s="451" t="s">
        <v>216</v>
      </c>
      <c r="O29" s="451"/>
      <c r="P29" s="577" t="str">
        <f>國華4月菜單!M16</f>
        <v>有機深色蔬菜</v>
      </c>
      <c r="Q29" s="472" t="s">
        <v>216</v>
      </c>
      <c r="R29" s="576"/>
      <c r="S29" s="451" t="str">
        <f>國華4月菜單!M17</f>
        <v>紫菜蛋花湯</v>
      </c>
      <c r="T29" s="451" t="s">
        <v>219</v>
      </c>
      <c r="U29" s="575"/>
      <c r="V29" s="412"/>
      <c r="W29" s="574" t="s">
        <v>21</v>
      </c>
      <c r="X29" s="573" t="s">
        <v>190</v>
      </c>
      <c r="Y29" s="572">
        <v>5</v>
      </c>
      <c r="Z29" s="381"/>
      <c r="AA29" s="381"/>
      <c r="AB29" s="382"/>
      <c r="AC29" s="381" t="s">
        <v>191</v>
      </c>
      <c r="AD29" s="381" t="s">
        <v>192</v>
      </c>
      <c r="AE29" s="381" t="s">
        <v>193</v>
      </c>
      <c r="AF29" s="381" t="s">
        <v>194</v>
      </c>
    </row>
    <row r="30" spans="2:32" ht="27.95" customHeight="1">
      <c r="B30" s="438" t="s">
        <v>195</v>
      </c>
      <c r="C30" s="474"/>
      <c r="D30" s="470" t="s">
        <v>242</v>
      </c>
      <c r="E30" s="401"/>
      <c r="F30" s="401">
        <v>66</v>
      </c>
      <c r="G30" s="401" t="s">
        <v>516</v>
      </c>
      <c r="H30" s="401" t="s">
        <v>235</v>
      </c>
      <c r="I30" s="401">
        <v>50</v>
      </c>
      <c r="J30" s="401" t="s">
        <v>515</v>
      </c>
      <c r="K30" s="437"/>
      <c r="L30" s="401">
        <v>50</v>
      </c>
      <c r="M30" s="415" t="s">
        <v>514</v>
      </c>
      <c r="N30" s="401" t="s">
        <v>227</v>
      </c>
      <c r="O30" s="421">
        <v>35</v>
      </c>
      <c r="P30" s="401" t="s">
        <v>398</v>
      </c>
      <c r="Q30" s="401"/>
      <c r="R30" s="401">
        <v>100</v>
      </c>
      <c r="S30" s="400" t="s">
        <v>513</v>
      </c>
      <c r="T30" s="401"/>
      <c r="U30" s="550">
        <v>1</v>
      </c>
      <c r="V30" s="412"/>
      <c r="W30" s="396" t="s">
        <v>462</v>
      </c>
      <c r="X30" s="445" t="s">
        <v>196</v>
      </c>
      <c r="Y30" s="409">
        <v>2.5</v>
      </c>
      <c r="Z30" s="393"/>
      <c r="AA30" s="444" t="s">
        <v>197</v>
      </c>
      <c r="AB30" s="382">
        <v>6.2</v>
      </c>
      <c r="AC30" s="382">
        <f>AB30*2</f>
        <v>12.4</v>
      </c>
      <c r="AD30" s="382"/>
      <c r="AE30" s="382">
        <f>AB30*15</f>
        <v>93</v>
      </c>
      <c r="AF30" s="382">
        <f>AC30*4+AE30*4</f>
        <v>421.6</v>
      </c>
    </row>
    <row r="31" spans="2:32" ht="27.95" customHeight="1">
      <c r="B31" s="438">
        <v>7</v>
      </c>
      <c r="C31" s="474"/>
      <c r="D31" s="470" t="s">
        <v>512</v>
      </c>
      <c r="E31" s="401"/>
      <c r="F31" s="401">
        <v>34</v>
      </c>
      <c r="G31" s="401"/>
      <c r="H31" s="401"/>
      <c r="I31" s="401"/>
      <c r="J31" s="401" t="s">
        <v>249</v>
      </c>
      <c r="K31" s="401"/>
      <c r="L31" s="401">
        <v>5</v>
      </c>
      <c r="M31" s="401" t="s">
        <v>511</v>
      </c>
      <c r="N31" s="401"/>
      <c r="O31" s="401">
        <v>10</v>
      </c>
      <c r="P31" s="401"/>
      <c r="Q31" s="401"/>
      <c r="R31" s="401"/>
      <c r="S31" s="490" t="s">
        <v>510</v>
      </c>
      <c r="T31" s="400"/>
      <c r="U31" s="400">
        <v>5</v>
      </c>
      <c r="V31" s="412"/>
      <c r="W31" s="411" t="s">
        <v>20</v>
      </c>
      <c r="X31" s="428" t="s">
        <v>199</v>
      </c>
      <c r="Y31" s="409">
        <v>1.8</v>
      </c>
      <c r="Z31" s="381"/>
      <c r="AA31" s="441" t="s">
        <v>200</v>
      </c>
      <c r="AB31" s="382">
        <v>2.1</v>
      </c>
      <c r="AC31" s="440">
        <f>AB31*7</f>
        <v>14.700000000000001</v>
      </c>
      <c r="AD31" s="382">
        <f>AB31*5</f>
        <v>10.5</v>
      </c>
      <c r="AE31" s="382" t="s">
        <v>201</v>
      </c>
      <c r="AF31" s="439">
        <f>AC31*4+AD31*9</f>
        <v>153.30000000000001</v>
      </c>
    </row>
    <row r="32" spans="2:32" ht="27.95" customHeight="1">
      <c r="B32" s="438" t="s">
        <v>202</v>
      </c>
      <c r="C32" s="474"/>
      <c r="D32" s="470"/>
      <c r="E32" s="413"/>
      <c r="F32" s="401"/>
      <c r="G32" s="401"/>
      <c r="H32" s="401"/>
      <c r="I32" s="401"/>
      <c r="J32" s="401" t="s">
        <v>509</v>
      </c>
      <c r="K32" s="413"/>
      <c r="L32" s="401">
        <v>2</v>
      </c>
      <c r="M32" s="401" t="s">
        <v>249</v>
      </c>
      <c r="N32" s="437"/>
      <c r="O32" s="401">
        <v>10</v>
      </c>
      <c r="P32" s="401"/>
      <c r="Q32" s="401"/>
      <c r="R32" s="401"/>
      <c r="S32" s="490" t="s">
        <v>508</v>
      </c>
      <c r="T32" s="457"/>
      <c r="U32" s="457">
        <v>5</v>
      </c>
      <c r="V32" s="412"/>
      <c r="W32" s="396" t="s">
        <v>507</v>
      </c>
      <c r="X32" s="428" t="s">
        <v>203</v>
      </c>
      <c r="Y32" s="409">
        <v>2.5</v>
      </c>
      <c r="Z32" s="393"/>
      <c r="AA32" s="381" t="s">
        <v>204</v>
      </c>
      <c r="AB32" s="382">
        <v>1.5</v>
      </c>
      <c r="AC32" s="382">
        <f>AB32*1</f>
        <v>1.5</v>
      </c>
      <c r="AD32" s="382" t="s">
        <v>201</v>
      </c>
      <c r="AE32" s="382">
        <f>AB32*5</f>
        <v>7.5</v>
      </c>
      <c r="AF32" s="382">
        <f>AC32*4+AE32*4</f>
        <v>36</v>
      </c>
    </row>
    <row r="33" spans="2:32" ht="27.95" customHeight="1">
      <c r="B33" s="427" t="s">
        <v>215</v>
      </c>
      <c r="C33" s="474"/>
      <c r="D33" s="571"/>
      <c r="E33" s="413"/>
      <c r="F33" s="401"/>
      <c r="G33" s="401"/>
      <c r="H33" s="401"/>
      <c r="I33" s="401"/>
      <c r="J33" s="436" t="s">
        <v>506</v>
      </c>
      <c r="K33" s="436"/>
      <c r="L33" s="436">
        <v>1</v>
      </c>
      <c r="M33" s="401" t="s">
        <v>229</v>
      </c>
      <c r="N33" s="413"/>
      <c r="O33" s="401">
        <v>15</v>
      </c>
      <c r="P33" s="401"/>
      <c r="Q33" s="401"/>
      <c r="R33" s="401"/>
      <c r="S33" s="422"/>
      <c r="T33" s="401"/>
      <c r="U33" s="421"/>
      <c r="V33" s="412"/>
      <c r="W33" s="411" t="s">
        <v>22</v>
      </c>
      <c r="X33" s="428" t="s">
        <v>207</v>
      </c>
      <c r="Y33" s="409">
        <v>0</v>
      </c>
      <c r="Z33" s="381"/>
      <c r="AA33" s="381" t="s">
        <v>208</v>
      </c>
      <c r="AB33" s="382">
        <v>2.5</v>
      </c>
      <c r="AC33" s="382"/>
      <c r="AD33" s="382">
        <f>AB33*5</f>
        <v>12.5</v>
      </c>
      <c r="AE33" s="382" t="s">
        <v>201</v>
      </c>
      <c r="AF33" s="382">
        <f>AD33*9</f>
        <v>112.5</v>
      </c>
    </row>
    <row r="34" spans="2:32" ht="27.95" customHeight="1">
      <c r="B34" s="427"/>
      <c r="C34" s="474"/>
      <c r="D34" s="571"/>
      <c r="E34" s="413"/>
      <c r="F34" s="401"/>
      <c r="G34" s="401"/>
      <c r="H34" s="401"/>
      <c r="I34" s="401"/>
      <c r="J34" s="422"/>
      <c r="K34" s="436"/>
      <c r="L34" s="436"/>
      <c r="M34" s="401"/>
      <c r="N34" s="401"/>
      <c r="O34" s="401"/>
      <c r="P34" s="401"/>
      <c r="Q34" s="401"/>
      <c r="R34" s="401"/>
      <c r="S34" s="401"/>
      <c r="T34" s="413"/>
      <c r="U34" s="421"/>
      <c r="V34" s="412"/>
      <c r="W34" s="396" t="s">
        <v>461</v>
      </c>
      <c r="X34" s="420" t="s">
        <v>209</v>
      </c>
      <c r="Y34" s="409">
        <v>0</v>
      </c>
      <c r="Z34" s="393"/>
      <c r="AA34" s="381" t="s">
        <v>210</v>
      </c>
      <c r="AB34" s="382">
        <v>1</v>
      </c>
      <c r="AE34" s="381">
        <f>AB34*15</f>
        <v>15</v>
      </c>
    </row>
    <row r="35" spans="2:32" ht="27.95" customHeight="1">
      <c r="B35" s="419" t="s">
        <v>211</v>
      </c>
      <c r="C35" s="547"/>
      <c r="D35" s="571"/>
      <c r="E35" s="413"/>
      <c r="F35" s="401"/>
      <c r="G35" s="401"/>
      <c r="H35" s="401"/>
      <c r="I35" s="401"/>
      <c r="J35" s="422"/>
      <c r="K35" s="436"/>
      <c r="L35" s="436"/>
      <c r="M35" s="401"/>
      <c r="N35" s="413"/>
      <c r="O35" s="401"/>
      <c r="P35" s="401"/>
      <c r="Q35" s="401"/>
      <c r="R35" s="401"/>
      <c r="S35" s="401"/>
      <c r="T35" s="401"/>
      <c r="U35" s="421"/>
      <c r="V35" s="412"/>
      <c r="W35" s="411" t="s">
        <v>212</v>
      </c>
      <c r="X35" s="410"/>
      <c r="Y35" s="409"/>
      <c r="Z35" s="381"/>
      <c r="AC35" s="381">
        <f>SUM(AC30:AC34)</f>
        <v>28.6</v>
      </c>
      <c r="AD35" s="381">
        <f>SUM(AD30:AD34)</f>
        <v>23</v>
      </c>
      <c r="AE35" s="381">
        <f>SUM(AE30:AE34)</f>
        <v>115.5</v>
      </c>
      <c r="AF35" s="381">
        <f>AC35*4+AD35*9+AE35*4</f>
        <v>783.4</v>
      </c>
    </row>
    <row r="36" spans="2:32" ht="27.95" customHeight="1">
      <c r="B36" s="460"/>
      <c r="C36" s="393"/>
      <c r="D36" s="570"/>
      <c r="E36" s="461"/>
      <c r="F36" s="430"/>
      <c r="G36" s="401"/>
      <c r="H36" s="401"/>
      <c r="I36" s="401"/>
      <c r="J36" s="422"/>
      <c r="K36" s="436"/>
      <c r="L36" s="436"/>
      <c r="M36" s="422"/>
      <c r="N36" s="413"/>
      <c r="O36" s="401"/>
      <c r="P36" s="457"/>
      <c r="Q36" s="458"/>
      <c r="R36" s="457"/>
      <c r="S36" s="430"/>
      <c r="T36" s="461"/>
      <c r="U36" s="429"/>
      <c r="V36" s="412"/>
      <c r="W36" s="396" t="s">
        <v>505</v>
      </c>
      <c r="X36" s="395"/>
      <c r="Y36" s="569"/>
      <c r="Z36" s="393"/>
      <c r="AC36" s="392">
        <f>AC35*4/AF35</f>
        <v>0.14603012509573654</v>
      </c>
      <c r="AD36" s="392">
        <f>AD35*9/AF35</f>
        <v>0.26423283124840441</v>
      </c>
      <c r="AE36" s="392">
        <f>AE35*4/AF35</f>
        <v>0.58973704365585911</v>
      </c>
    </row>
    <row r="37" spans="2:32" s="30" customFormat="1" ht="27.95" customHeight="1">
      <c r="B37" s="454">
        <v>4</v>
      </c>
      <c r="C37" s="474"/>
      <c r="D37" s="566" t="str">
        <f>國華4月菜單!Q12</f>
        <v xml:space="preserve"> 夏威夷炒飯</v>
      </c>
      <c r="E37" s="568" t="s">
        <v>504</v>
      </c>
      <c r="F37" s="566"/>
      <c r="G37" s="563" t="str">
        <f>國華4月菜單!Q13</f>
        <v xml:space="preserve">   岩燒鳳翅  </v>
      </c>
      <c r="H37" s="565" t="s">
        <v>484</v>
      </c>
      <c r="I37" s="564"/>
      <c r="J37" s="564" t="str">
        <f>國華4月菜單!Q14</f>
        <v xml:space="preserve">  茄汁黑輪條(加) </v>
      </c>
      <c r="K37" s="567" t="s">
        <v>219</v>
      </c>
      <c r="L37" s="472"/>
      <c r="M37" s="566" t="str">
        <f>國華4月菜單!Q15</f>
        <v>香菇白菜粉絲</v>
      </c>
      <c r="N37" s="563" t="s">
        <v>219</v>
      </c>
      <c r="O37" s="565"/>
      <c r="P37" s="564" t="str">
        <f>國華4月菜單!Q16</f>
        <v>深色蔬菜</v>
      </c>
      <c r="Q37" s="564" t="s">
        <v>216</v>
      </c>
      <c r="R37" s="564"/>
      <c r="S37" s="564" t="str">
        <f>國華4月菜單!Q17</f>
        <v>白玉排骨湯</v>
      </c>
      <c r="T37" s="564" t="s">
        <v>219</v>
      </c>
      <c r="U37" s="563"/>
      <c r="V37" s="412"/>
      <c r="W37" s="449" t="s">
        <v>21</v>
      </c>
      <c r="X37" s="448" t="s">
        <v>190</v>
      </c>
      <c r="Y37" s="447">
        <v>5.3</v>
      </c>
      <c r="Z37" s="381"/>
      <c r="AA37" s="381"/>
      <c r="AB37" s="382"/>
      <c r="AC37" s="381" t="s">
        <v>191</v>
      </c>
      <c r="AD37" s="381" t="s">
        <v>192</v>
      </c>
      <c r="AE37" s="381" t="s">
        <v>193</v>
      </c>
      <c r="AF37" s="381" t="s">
        <v>194</v>
      </c>
    </row>
    <row r="38" spans="2:32" ht="27.95" customHeight="1">
      <c r="B38" s="438" t="s">
        <v>195</v>
      </c>
      <c r="C38" s="474"/>
      <c r="D38" s="562" t="s">
        <v>242</v>
      </c>
      <c r="E38" s="561"/>
      <c r="F38" s="560">
        <v>100</v>
      </c>
      <c r="G38" s="415" t="s">
        <v>503</v>
      </c>
      <c r="H38" s="401"/>
      <c r="I38" s="401">
        <v>60</v>
      </c>
      <c r="J38" s="401" t="s">
        <v>502</v>
      </c>
      <c r="K38" s="401" t="s">
        <v>262</v>
      </c>
      <c r="L38" s="401">
        <v>30</v>
      </c>
      <c r="M38" s="401" t="s">
        <v>501</v>
      </c>
      <c r="N38" s="437"/>
      <c r="O38" s="417">
        <v>45</v>
      </c>
      <c r="P38" s="559" t="s">
        <v>372</v>
      </c>
      <c r="Q38" s="558"/>
      <c r="R38" s="557">
        <v>100</v>
      </c>
      <c r="S38" s="556" t="s">
        <v>500</v>
      </c>
      <c r="T38" s="401"/>
      <c r="U38" s="421">
        <v>35</v>
      </c>
      <c r="V38" s="412"/>
      <c r="W38" s="396" t="s">
        <v>499</v>
      </c>
      <c r="X38" s="445" t="s">
        <v>196</v>
      </c>
      <c r="Y38" s="409">
        <v>2.4</v>
      </c>
      <c r="Z38" s="393"/>
      <c r="AA38" s="444" t="s">
        <v>197</v>
      </c>
      <c r="AB38" s="382">
        <v>6</v>
      </c>
      <c r="AC38" s="382">
        <f>AB38*2</f>
        <v>12</v>
      </c>
      <c r="AD38" s="382"/>
      <c r="AE38" s="382">
        <f>AB38*15</f>
        <v>90</v>
      </c>
      <c r="AF38" s="382">
        <f>AC38*4+AE38*4</f>
        <v>408</v>
      </c>
    </row>
    <row r="39" spans="2:32" ht="27.95" customHeight="1">
      <c r="B39" s="438">
        <v>8</v>
      </c>
      <c r="C39" s="474"/>
      <c r="D39" s="555" t="s">
        <v>498</v>
      </c>
      <c r="E39" s="457"/>
      <c r="F39" s="554">
        <v>10</v>
      </c>
      <c r="G39" s="415"/>
      <c r="H39" s="401"/>
      <c r="I39" s="401"/>
      <c r="J39" s="401"/>
      <c r="K39" s="401"/>
      <c r="L39" s="401"/>
      <c r="M39" s="436" t="s">
        <v>497</v>
      </c>
      <c r="N39" s="469"/>
      <c r="O39" s="548">
        <v>5</v>
      </c>
      <c r="P39" s="470"/>
      <c r="Q39" s="437"/>
      <c r="R39" s="421"/>
      <c r="S39" s="551" t="s">
        <v>496</v>
      </c>
      <c r="T39" s="401"/>
      <c r="U39" s="421">
        <v>2</v>
      </c>
      <c r="V39" s="412"/>
      <c r="W39" s="411" t="s">
        <v>20</v>
      </c>
      <c r="X39" s="428" t="s">
        <v>199</v>
      </c>
      <c r="Y39" s="409">
        <v>2</v>
      </c>
      <c r="Z39" s="381"/>
      <c r="AA39" s="441" t="s">
        <v>200</v>
      </c>
      <c r="AB39" s="382">
        <v>2.2000000000000002</v>
      </c>
      <c r="AC39" s="440">
        <f>AB39*7</f>
        <v>15.400000000000002</v>
      </c>
      <c r="AD39" s="382">
        <f>AB39*5</f>
        <v>11</v>
      </c>
      <c r="AE39" s="382" t="s">
        <v>201</v>
      </c>
      <c r="AF39" s="439">
        <f>AC39*4+AD39*9</f>
        <v>160.60000000000002</v>
      </c>
    </row>
    <row r="40" spans="2:32" ht="27.95" customHeight="1">
      <c r="B40" s="438" t="s">
        <v>202</v>
      </c>
      <c r="C40" s="474"/>
      <c r="D40" s="549" t="s">
        <v>495</v>
      </c>
      <c r="E40" s="446"/>
      <c r="F40" s="429">
        <v>10</v>
      </c>
      <c r="G40" s="423"/>
      <c r="H40" s="424"/>
      <c r="I40" s="546"/>
      <c r="J40" s="415"/>
      <c r="K40" s="413"/>
      <c r="L40" s="421"/>
      <c r="M40" s="401" t="s">
        <v>494</v>
      </c>
      <c r="N40" s="437"/>
      <c r="O40" s="417">
        <v>5</v>
      </c>
      <c r="P40" s="553"/>
      <c r="Q40" s="469"/>
      <c r="R40" s="552"/>
      <c r="S40" s="551"/>
      <c r="T40" s="400"/>
      <c r="U40" s="550"/>
      <c r="V40" s="412"/>
      <c r="W40" s="396" t="s">
        <v>463</v>
      </c>
      <c r="X40" s="428" t="s">
        <v>203</v>
      </c>
      <c r="Y40" s="409">
        <v>2.5</v>
      </c>
      <c r="Z40" s="393"/>
      <c r="AA40" s="381" t="s">
        <v>204</v>
      </c>
      <c r="AB40" s="382">
        <v>1.7</v>
      </c>
      <c r="AC40" s="382">
        <f>AB40*1</f>
        <v>1.7</v>
      </c>
      <c r="AD40" s="382" t="s">
        <v>201</v>
      </c>
      <c r="AE40" s="382">
        <f>AB40*5</f>
        <v>8.5</v>
      </c>
      <c r="AF40" s="382">
        <f>AC40*4+AE40*4</f>
        <v>40.799999999999997</v>
      </c>
    </row>
    <row r="41" spans="2:32" ht="27.95" customHeight="1">
      <c r="B41" s="427" t="s">
        <v>233</v>
      </c>
      <c r="C41" s="474"/>
      <c r="D41" s="549" t="s">
        <v>493</v>
      </c>
      <c r="E41" s="446"/>
      <c r="F41" s="429">
        <v>5</v>
      </c>
      <c r="G41" s="423"/>
      <c r="H41" s="424"/>
      <c r="I41" s="546"/>
      <c r="J41" s="415"/>
      <c r="K41" s="413"/>
      <c r="L41" s="421"/>
      <c r="M41" s="401"/>
      <c r="N41" s="437"/>
      <c r="O41" s="417"/>
      <c r="P41" s="470"/>
      <c r="Q41" s="437"/>
      <c r="R41" s="421"/>
      <c r="S41" s="545"/>
      <c r="T41" s="400"/>
      <c r="U41" s="550"/>
      <c r="V41" s="412"/>
      <c r="W41" s="411" t="s">
        <v>22</v>
      </c>
      <c r="X41" s="428" t="s">
        <v>207</v>
      </c>
      <c r="Y41" s="409">
        <f>AB42</f>
        <v>0</v>
      </c>
      <c r="Z41" s="381"/>
      <c r="AA41" s="381" t="s">
        <v>208</v>
      </c>
      <c r="AB41" s="382">
        <v>2.5</v>
      </c>
      <c r="AC41" s="382"/>
      <c r="AD41" s="382">
        <f>AB41*5</f>
        <v>12.5</v>
      </c>
      <c r="AE41" s="382" t="s">
        <v>201</v>
      </c>
      <c r="AF41" s="382">
        <f>AD41*9</f>
        <v>112.5</v>
      </c>
    </row>
    <row r="42" spans="2:32" ht="27.95" customHeight="1">
      <c r="B42" s="427"/>
      <c r="C42" s="474"/>
      <c r="D42" s="549" t="s">
        <v>492</v>
      </c>
      <c r="E42" s="461"/>
      <c r="F42" s="429">
        <v>15</v>
      </c>
      <c r="G42" s="423"/>
      <c r="H42" s="424"/>
      <c r="I42" s="546"/>
      <c r="J42" s="415"/>
      <c r="K42" s="401"/>
      <c r="L42" s="421"/>
      <c r="M42" s="433"/>
      <c r="N42" s="469"/>
      <c r="O42" s="548"/>
      <c r="P42" s="470"/>
      <c r="Q42" s="437"/>
      <c r="R42" s="421"/>
      <c r="S42" s="415"/>
      <c r="T42" s="413"/>
      <c r="U42" s="421"/>
      <c r="V42" s="412"/>
      <c r="W42" s="396" t="s">
        <v>491</v>
      </c>
      <c r="X42" s="420" t="s">
        <v>209</v>
      </c>
      <c r="Y42" s="409">
        <v>0</v>
      </c>
      <c r="Z42" s="393"/>
      <c r="AA42" s="381" t="s">
        <v>210</v>
      </c>
      <c r="AE42" s="381">
        <f>AB42*15</f>
        <v>0</v>
      </c>
    </row>
    <row r="43" spans="2:32" ht="27.95" customHeight="1">
      <c r="B43" s="419" t="s">
        <v>211</v>
      </c>
      <c r="C43" s="547"/>
      <c r="D43" s="436" t="s">
        <v>249</v>
      </c>
      <c r="E43" s="469"/>
      <c r="F43" s="436">
        <v>5</v>
      </c>
      <c r="G43" s="423"/>
      <c r="H43" s="424"/>
      <c r="I43" s="546"/>
      <c r="J43" s="545"/>
      <c r="K43" s="401"/>
      <c r="L43" s="421"/>
      <c r="M43" s="415"/>
      <c r="N43" s="413"/>
      <c r="O43" s="417"/>
      <c r="P43" s="466"/>
      <c r="Q43" s="544"/>
      <c r="R43" s="543"/>
      <c r="S43" s="415"/>
      <c r="T43" s="413"/>
      <c r="U43" s="421"/>
      <c r="V43" s="412"/>
      <c r="W43" s="411" t="s">
        <v>212</v>
      </c>
      <c r="X43" s="410"/>
      <c r="Y43" s="409"/>
      <c r="Z43" s="381"/>
      <c r="AC43" s="381">
        <f>SUM(AC38:AC42)</f>
        <v>29.1</v>
      </c>
      <c r="AD43" s="381">
        <f>SUM(AD38:AD42)</f>
        <v>23.5</v>
      </c>
      <c r="AE43" s="381">
        <f>SUM(AE38:AE42)</f>
        <v>98.5</v>
      </c>
      <c r="AF43" s="381">
        <f>AC43*4+AD43*9+AE43*4</f>
        <v>721.9</v>
      </c>
    </row>
    <row r="44" spans="2:32" ht="27.95" customHeight="1" thickBot="1">
      <c r="B44" s="408"/>
      <c r="C44" s="393"/>
      <c r="D44" s="542"/>
      <c r="E44" s="541"/>
      <c r="F44" s="540"/>
      <c r="G44" s="539"/>
      <c r="H44" s="538"/>
      <c r="I44" s="537"/>
      <c r="J44" s="404"/>
      <c r="K44" s="536"/>
      <c r="L44" s="531"/>
      <c r="M44" s="535"/>
      <c r="N44" s="529"/>
      <c r="O44" s="534"/>
      <c r="P44" s="533"/>
      <c r="Q44" s="532"/>
      <c r="R44" s="531"/>
      <c r="S44" s="530"/>
      <c r="T44" s="529"/>
      <c r="U44" s="528"/>
      <c r="V44" s="397"/>
      <c r="W44" s="396" t="s">
        <v>490</v>
      </c>
      <c r="X44" s="456"/>
      <c r="Y44" s="409"/>
      <c r="Z44" s="393"/>
      <c r="AC44" s="392">
        <f>AC43*4/AF43</f>
        <v>0.1612411691369996</v>
      </c>
      <c r="AD44" s="392">
        <f>AD43*9/AF43</f>
        <v>0.29297686660202243</v>
      </c>
      <c r="AE44" s="392">
        <f>AE43*4/AF43</f>
        <v>0.54578196426097803</v>
      </c>
    </row>
    <row r="45" spans="2:32" ht="21.75" customHeight="1">
      <c r="C45" s="381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7"/>
      <c r="U45" s="527"/>
      <c r="V45" s="527"/>
      <c r="W45" s="391"/>
      <c r="X45" s="391"/>
      <c r="Y45" s="391"/>
      <c r="Z45" s="390"/>
    </row>
    <row r="46" spans="2:32">
      <c r="B46" s="382"/>
      <c r="D46" s="389"/>
      <c r="E46" s="389"/>
      <c r="F46" s="388"/>
      <c r="G46" s="388"/>
      <c r="H46" s="387"/>
      <c r="I46" s="381"/>
      <c r="J46" s="381"/>
      <c r="K46" s="387"/>
      <c r="L46" s="381"/>
      <c r="N46" s="387"/>
      <c r="O46" s="381"/>
      <c r="Q46" s="387"/>
      <c r="R46" s="381"/>
      <c r="T46" s="387"/>
      <c r="U46" s="381"/>
      <c r="Y46" s="386"/>
    </row>
  </sheetData>
  <mergeCells count="15">
    <mergeCell ref="B1:Y1"/>
    <mergeCell ref="B2:G2"/>
    <mergeCell ref="C5:C10"/>
    <mergeCell ref="B9:B10"/>
    <mergeCell ref="C13:C18"/>
    <mergeCell ref="B17:B18"/>
    <mergeCell ref="V5:V44"/>
    <mergeCell ref="B25:B26"/>
    <mergeCell ref="C21:C26"/>
    <mergeCell ref="J45:Y45"/>
    <mergeCell ref="D46:G46"/>
    <mergeCell ref="C29:C34"/>
    <mergeCell ref="B33:B34"/>
    <mergeCell ref="C37:C42"/>
    <mergeCell ref="B41:B42"/>
  </mergeCells>
  <phoneticPr fontId="3" type="noConversion"/>
  <pageMargins left="0.39370078740157483" right="0.15748031496062992" top="0.19685039370078741" bottom="0.15748031496062992" header="0.51181102362204722" footer="0.23622047244094491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6A6FB-A5F2-4A15-BFC9-E5E3922009DE}">
  <sheetPr>
    <pageSetUpPr fitToPage="1"/>
  </sheetPr>
  <dimension ref="B1:AF54"/>
  <sheetViews>
    <sheetView topLeftCell="A16" zoomScale="50" zoomScaleNormal="50" workbookViewId="0">
      <selection activeCell="I42" sqref="I42:L42"/>
    </sheetView>
  </sheetViews>
  <sheetFormatPr defaultRowHeight="20.25"/>
  <cols>
    <col min="1" max="1" width="1.875" style="380" customWidth="1"/>
    <col min="2" max="2" width="4.875" style="385" customWidth="1"/>
    <col min="3" max="3" width="0" style="380" hidden="1" customWidth="1"/>
    <col min="4" max="4" width="28.625" style="380" customWidth="1"/>
    <col min="5" max="5" width="5.625" style="384" customWidth="1"/>
    <col min="6" max="6" width="9.625" style="380" customWidth="1"/>
    <col min="7" max="7" width="28.625" style="380" customWidth="1"/>
    <col min="8" max="8" width="5.625" style="384" customWidth="1"/>
    <col min="9" max="9" width="9.625" style="380" customWidth="1"/>
    <col min="10" max="10" width="28.625" style="380" customWidth="1"/>
    <col min="11" max="11" width="5.625" style="384" customWidth="1"/>
    <col min="12" max="12" width="9.625" style="380" customWidth="1"/>
    <col min="13" max="13" width="28.625" style="380" customWidth="1"/>
    <col min="14" max="14" width="5.625" style="384" customWidth="1"/>
    <col min="15" max="15" width="9.625" style="380" customWidth="1"/>
    <col min="16" max="16" width="28.625" style="380" customWidth="1"/>
    <col min="17" max="17" width="5.625" style="384" customWidth="1"/>
    <col min="18" max="18" width="9.625" style="380" customWidth="1"/>
    <col min="19" max="19" width="28.625" style="380" customWidth="1"/>
    <col min="20" max="20" width="5.625" style="384" customWidth="1"/>
    <col min="21" max="21" width="9.625" style="380" customWidth="1"/>
    <col min="22" max="22" width="12.125" style="383" customWidth="1"/>
    <col min="23" max="23" width="11.75" style="158" customWidth="1"/>
    <col min="24" max="24" width="11.25" style="212" customWidth="1"/>
    <col min="25" max="25" width="6.625" style="160" customWidth="1"/>
    <col min="26" max="26" width="6.625" style="380" customWidth="1"/>
    <col min="27" max="27" width="6" style="381" hidden="1" customWidth="1"/>
    <col min="28" max="28" width="5.5" style="382" hidden="1" customWidth="1"/>
    <col min="29" max="29" width="7.75" style="381" hidden="1" customWidth="1"/>
    <col min="30" max="30" width="8" style="381" hidden="1" customWidth="1"/>
    <col min="31" max="31" width="7.875" style="381" hidden="1" customWidth="1"/>
    <col min="32" max="32" width="7.5" style="381" hidden="1" customWidth="1"/>
    <col min="33" max="16384" width="9" style="380"/>
  </cols>
  <sheetData>
    <row r="1" spans="2:32" s="381" customFormat="1" ht="45.75">
      <c r="B1" s="526" t="s">
        <v>582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18"/>
      <c r="AB1" s="382"/>
    </row>
    <row r="2" spans="2:32" s="381" customFormat="1" ht="13.5" customHeight="1">
      <c r="B2" s="524"/>
      <c r="C2" s="523"/>
      <c r="D2" s="523"/>
      <c r="E2" s="523"/>
      <c r="F2" s="523"/>
      <c r="G2" s="523"/>
      <c r="H2" s="522"/>
      <c r="I2" s="518"/>
      <c r="J2" s="518"/>
      <c r="K2" s="522"/>
      <c r="L2" s="518"/>
      <c r="M2" s="518"/>
      <c r="N2" s="522"/>
      <c r="O2" s="518"/>
      <c r="P2" s="518"/>
      <c r="Q2" s="522"/>
      <c r="R2" s="518"/>
      <c r="S2" s="518"/>
      <c r="T2" s="522"/>
      <c r="U2" s="518"/>
      <c r="V2" s="521"/>
      <c r="W2" s="519"/>
      <c r="X2" s="520"/>
      <c r="Y2" s="519"/>
      <c r="Z2" s="518"/>
      <c r="AB2" s="382"/>
    </row>
    <row r="3" spans="2:32" s="381" customFormat="1" ht="32.25" customHeight="1" thickBot="1">
      <c r="B3" s="517" t="s">
        <v>176</v>
      </c>
      <c r="C3" s="622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T3" s="515"/>
      <c r="U3" s="515"/>
      <c r="V3" s="514"/>
      <c r="W3" s="513"/>
      <c r="X3" s="512"/>
      <c r="Y3" s="511"/>
      <c r="Z3" s="393"/>
      <c r="AB3" s="382"/>
    </row>
    <row r="4" spans="2:32" s="500" customFormat="1" ht="43.5">
      <c r="B4" s="510" t="s">
        <v>177</v>
      </c>
      <c r="C4" s="509" t="s">
        <v>178</v>
      </c>
      <c r="D4" s="508" t="s">
        <v>179</v>
      </c>
      <c r="E4" s="506" t="s">
        <v>180</v>
      </c>
      <c r="F4" s="505"/>
      <c r="G4" s="508" t="s">
        <v>182</v>
      </c>
      <c r="H4" s="656" t="s">
        <v>180</v>
      </c>
      <c r="I4" s="505"/>
      <c r="J4" s="508" t="s">
        <v>183</v>
      </c>
      <c r="K4" s="506" t="s">
        <v>180</v>
      </c>
      <c r="L4" s="505"/>
      <c r="M4" s="508" t="s">
        <v>183</v>
      </c>
      <c r="N4" s="506" t="s">
        <v>180</v>
      </c>
      <c r="O4" s="505"/>
      <c r="P4" s="508" t="s">
        <v>183</v>
      </c>
      <c r="Q4" s="506" t="s">
        <v>180</v>
      </c>
      <c r="R4" s="505"/>
      <c r="S4" s="507" t="s">
        <v>184</v>
      </c>
      <c r="T4" s="506" t="s">
        <v>180</v>
      </c>
      <c r="U4" s="505"/>
      <c r="V4" s="504" t="s">
        <v>185</v>
      </c>
      <c r="W4" s="504" t="s">
        <v>186</v>
      </c>
      <c r="X4" s="503" t="s">
        <v>187</v>
      </c>
      <c r="Y4" s="502" t="s">
        <v>188</v>
      </c>
      <c r="Z4" s="501"/>
      <c r="AA4" s="444"/>
      <c r="AB4" s="382"/>
      <c r="AC4" s="381"/>
      <c r="AD4" s="381"/>
      <c r="AE4" s="381"/>
      <c r="AF4" s="381"/>
    </row>
    <row r="5" spans="2:32" s="30" customFormat="1" ht="65.099999999999994" customHeight="1">
      <c r="B5" s="454">
        <v>4</v>
      </c>
      <c r="C5" s="426"/>
      <c r="D5" s="451" t="str">
        <f>國華4月菜單!A21</f>
        <v>香Q米飯</v>
      </c>
      <c r="E5" s="451" t="s">
        <v>218</v>
      </c>
      <c r="F5" s="499" t="s">
        <v>181</v>
      </c>
      <c r="G5" s="577" t="str">
        <f>國華4月菜單!A22</f>
        <v xml:space="preserve"> 咖哩雞  </v>
      </c>
      <c r="H5" s="655" t="s">
        <v>219</v>
      </c>
      <c r="I5" s="654" t="s">
        <v>181</v>
      </c>
      <c r="J5" s="451" t="str">
        <f>國華4月菜單!A23</f>
        <v xml:space="preserve">    菇菇腐丁肉燥(豆)   </v>
      </c>
      <c r="K5" s="451" t="s">
        <v>581</v>
      </c>
      <c r="L5" s="499" t="s">
        <v>181</v>
      </c>
      <c r="M5" s="451" t="str">
        <f>國華4月菜單!A24</f>
        <v>鮮汁冬粉煲</v>
      </c>
      <c r="N5" s="451" t="s">
        <v>219</v>
      </c>
      <c r="O5" s="499" t="s">
        <v>181</v>
      </c>
      <c r="P5" s="451" t="str">
        <f>國華4月菜單!A25</f>
        <v>深色蔬菜</v>
      </c>
      <c r="Q5" s="451" t="s">
        <v>216</v>
      </c>
      <c r="R5" s="499" t="s">
        <v>181</v>
      </c>
      <c r="S5" s="451" t="str">
        <f>國華4月菜單!A26</f>
        <v>蘿蔔肉絲湯</v>
      </c>
      <c r="T5" s="451" t="s">
        <v>219</v>
      </c>
      <c r="U5" s="499" t="s">
        <v>181</v>
      </c>
      <c r="V5" s="498" t="s">
        <v>487</v>
      </c>
      <c r="W5" s="449" t="s">
        <v>21</v>
      </c>
      <c r="X5" s="448" t="s">
        <v>190</v>
      </c>
      <c r="Y5" s="447">
        <v>5.5</v>
      </c>
      <c r="Z5" s="381"/>
      <c r="AA5" s="381"/>
      <c r="AB5" s="382"/>
      <c r="AC5" s="381" t="s">
        <v>191</v>
      </c>
      <c r="AD5" s="381" t="s">
        <v>192</v>
      </c>
      <c r="AE5" s="381" t="s">
        <v>193</v>
      </c>
      <c r="AF5" s="381" t="s">
        <v>194</v>
      </c>
    </row>
    <row r="6" spans="2:32" ht="27.95" customHeight="1">
      <c r="B6" s="438" t="s">
        <v>195</v>
      </c>
      <c r="C6" s="426"/>
      <c r="D6" s="401" t="s">
        <v>242</v>
      </c>
      <c r="E6" s="401"/>
      <c r="F6" s="401">
        <v>100</v>
      </c>
      <c r="G6" s="401" t="s">
        <v>525</v>
      </c>
      <c r="H6" s="401"/>
      <c r="I6" s="401">
        <v>50</v>
      </c>
      <c r="J6" s="653" t="s">
        <v>580</v>
      </c>
      <c r="K6" s="446" t="s">
        <v>227</v>
      </c>
      <c r="L6" s="446">
        <v>55</v>
      </c>
      <c r="M6" s="401" t="s">
        <v>515</v>
      </c>
      <c r="N6" s="400"/>
      <c r="O6" s="401">
        <v>30</v>
      </c>
      <c r="P6" s="401" t="s">
        <v>372</v>
      </c>
      <c r="Q6" s="401"/>
      <c r="R6" s="401">
        <v>100</v>
      </c>
      <c r="S6" s="401" t="s">
        <v>579</v>
      </c>
      <c r="T6" s="401"/>
      <c r="U6" s="401">
        <v>30</v>
      </c>
      <c r="V6" s="450"/>
      <c r="W6" s="396" t="s">
        <v>578</v>
      </c>
      <c r="X6" s="445" t="s">
        <v>196</v>
      </c>
      <c r="Y6" s="409">
        <v>2.5</v>
      </c>
      <c r="Z6" s="393"/>
      <c r="AA6" s="444" t="s">
        <v>197</v>
      </c>
      <c r="AB6" s="382">
        <v>6</v>
      </c>
      <c r="AC6" s="382">
        <f>AB6*2</f>
        <v>12</v>
      </c>
      <c r="AD6" s="382"/>
      <c r="AE6" s="382">
        <f>AB6*15</f>
        <v>90</v>
      </c>
      <c r="AF6" s="382">
        <f>AC6*4+AE6*4</f>
        <v>408</v>
      </c>
    </row>
    <row r="7" spans="2:32" ht="27.95" customHeight="1">
      <c r="B7" s="438">
        <v>11</v>
      </c>
      <c r="C7" s="426"/>
      <c r="D7" s="401"/>
      <c r="E7" s="401"/>
      <c r="F7" s="401"/>
      <c r="G7" s="436" t="s">
        <v>577</v>
      </c>
      <c r="H7" s="436"/>
      <c r="I7" s="436">
        <v>15</v>
      </c>
      <c r="J7" s="551" t="s">
        <v>492</v>
      </c>
      <c r="K7" s="446"/>
      <c r="L7" s="446">
        <v>7</v>
      </c>
      <c r="M7" s="401" t="s">
        <v>576</v>
      </c>
      <c r="N7" s="400"/>
      <c r="O7" s="401">
        <v>7</v>
      </c>
      <c r="P7" s="401"/>
      <c r="Q7" s="401"/>
      <c r="R7" s="401"/>
      <c r="S7" s="401" t="s">
        <v>249</v>
      </c>
      <c r="T7" s="401"/>
      <c r="U7" s="401">
        <v>5</v>
      </c>
      <c r="V7" s="450"/>
      <c r="W7" s="411" t="s">
        <v>20</v>
      </c>
      <c r="X7" s="428" t="s">
        <v>199</v>
      </c>
      <c r="Y7" s="409">
        <v>1.9</v>
      </c>
      <c r="Z7" s="381"/>
      <c r="AA7" s="441" t="s">
        <v>200</v>
      </c>
      <c r="AB7" s="382">
        <v>2</v>
      </c>
      <c r="AC7" s="440">
        <f>AB7*7</f>
        <v>14</v>
      </c>
      <c r="AD7" s="382">
        <f>AB7*5</f>
        <v>10</v>
      </c>
      <c r="AE7" s="382" t="s">
        <v>201</v>
      </c>
      <c r="AF7" s="439">
        <f>AC7*4+AD7*9</f>
        <v>146</v>
      </c>
    </row>
    <row r="8" spans="2:32" ht="27.95" customHeight="1">
      <c r="B8" s="438" t="s">
        <v>202</v>
      </c>
      <c r="C8" s="426"/>
      <c r="D8" s="401"/>
      <c r="E8" s="401"/>
      <c r="F8" s="401"/>
      <c r="G8" s="436" t="s">
        <v>249</v>
      </c>
      <c r="H8" s="436"/>
      <c r="I8" s="436">
        <v>10</v>
      </c>
      <c r="J8" s="446" t="s">
        <v>497</v>
      </c>
      <c r="K8" s="446"/>
      <c r="L8" s="446">
        <v>5</v>
      </c>
      <c r="M8" s="401" t="s">
        <v>249</v>
      </c>
      <c r="N8" s="437"/>
      <c r="O8" s="401">
        <v>5</v>
      </c>
      <c r="P8" s="401"/>
      <c r="Q8" s="413"/>
      <c r="R8" s="401"/>
      <c r="S8" s="401" t="s">
        <v>523</v>
      </c>
      <c r="T8" s="401"/>
      <c r="U8" s="401">
        <v>2</v>
      </c>
      <c r="V8" s="450"/>
      <c r="W8" s="396" t="s">
        <v>519</v>
      </c>
      <c r="X8" s="428" t="s">
        <v>203</v>
      </c>
      <c r="Y8" s="409">
        <v>2.2999999999999998</v>
      </c>
      <c r="Z8" s="393"/>
      <c r="AA8" s="381" t="s">
        <v>204</v>
      </c>
      <c r="AB8" s="382">
        <v>1.5</v>
      </c>
      <c r="AC8" s="382">
        <f>AB8*1</f>
        <v>1.5</v>
      </c>
      <c r="AD8" s="382" t="s">
        <v>201</v>
      </c>
      <c r="AE8" s="382">
        <f>AB8*5</f>
        <v>7.5</v>
      </c>
      <c r="AF8" s="382">
        <f>AC8*4+AE8*4</f>
        <v>36</v>
      </c>
    </row>
    <row r="9" spans="2:32" ht="27.95" customHeight="1">
      <c r="B9" s="427" t="s">
        <v>205</v>
      </c>
      <c r="C9" s="426"/>
      <c r="D9" s="401"/>
      <c r="E9" s="401"/>
      <c r="F9" s="401"/>
      <c r="G9" s="433"/>
      <c r="H9" s="469"/>
      <c r="I9" s="548"/>
      <c r="J9" s="422"/>
      <c r="K9" s="459"/>
      <c r="L9" s="422"/>
      <c r="M9" s="436" t="s">
        <v>492</v>
      </c>
      <c r="N9" s="436"/>
      <c r="O9" s="436">
        <v>5</v>
      </c>
      <c r="P9" s="401"/>
      <c r="Q9" s="413"/>
      <c r="R9" s="401"/>
      <c r="S9" s="422"/>
      <c r="T9" s="459"/>
      <c r="U9" s="422"/>
      <c r="V9" s="450"/>
      <c r="W9" s="411" t="s">
        <v>22</v>
      </c>
      <c r="X9" s="428" t="s">
        <v>207</v>
      </c>
      <c r="Y9" s="409">
        <v>0</v>
      </c>
      <c r="Z9" s="381"/>
      <c r="AA9" s="381" t="s">
        <v>208</v>
      </c>
      <c r="AB9" s="382">
        <v>2.5</v>
      </c>
      <c r="AC9" s="382"/>
      <c r="AD9" s="382">
        <f>AB9*5</f>
        <v>12.5</v>
      </c>
      <c r="AE9" s="382" t="s">
        <v>201</v>
      </c>
      <c r="AF9" s="382">
        <f>AD9*9</f>
        <v>112.5</v>
      </c>
    </row>
    <row r="10" spans="2:32" ht="27.95" customHeight="1">
      <c r="B10" s="427"/>
      <c r="C10" s="426"/>
      <c r="D10" s="401"/>
      <c r="E10" s="401"/>
      <c r="F10" s="401"/>
      <c r="G10" s="417"/>
      <c r="H10" s="416"/>
      <c r="I10" s="415"/>
      <c r="J10" s="401"/>
      <c r="K10" s="446"/>
      <c r="L10" s="430"/>
      <c r="M10" s="422"/>
      <c r="N10" s="469"/>
      <c r="O10" s="436"/>
      <c r="P10" s="401"/>
      <c r="Q10" s="413"/>
      <c r="R10" s="401"/>
      <c r="S10" s="401"/>
      <c r="T10" s="413"/>
      <c r="U10" s="401"/>
      <c r="V10" s="450"/>
      <c r="W10" s="396" t="s">
        <v>461</v>
      </c>
      <c r="X10" s="420" t="s">
        <v>209</v>
      </c>
      <c r="Y10" s="394">
        <v>0</v>
      </c>
      <c r="Z10" s="393"/>
      <c r="AA10" s="381" t="s">
        <v>210</v>
      </c>
      <c r="AE10" s="381">
        <f>AB10*15</f>
        <v>0</v>
      </c>
    </row>
    <row r="11" spans="2:32" ht="27.95" customHeight="1">
      <c r="B11" s="419" t="s">
        <v>211</v>
      </c>
      <c r="C11" s="418"/>
      <c r="D11" s="401"/>
      <c r="E11" s="413"/>
      <c r="F11" s="401"/>
      <c r="G11" s="652"/>
      <c r="H11" s="416"/>
      <c r="I11" s="415"/>
      <c r="J11" s="401"/>
      <c r="K11" s="413"/>
      <c r="L11" s="401"/>
      <c r="M11" s="436"/>
      <c r="N11" s="469"/>
      <c r="O11" s="436"/>
      <c r="P11" s="401"/>
      <c r="Q11" s="413"/>
      <c r="R11" s="401"/>
      <c r="S11" s="401"/>
      <c r="T11" s="413"/>
      <c r="U11" s="401"/>
      <c r="V11" s="450"/>
      <c r="W11" s="411" t="s">
        <v>212</v>
      </c>
      <c r="X11" s="410"/>
      <c r="Y11" s="409"/>
      <c r="Z11" s="381"/>
      <c r="AC11" s="381">
        <f>SUM(AC6:AC10)</f>
        <v>27.5</v>
      </c>
      <c r="AD11" s="381">
        <f>SUM(AD6:AD10)</f>
        <v>22.5</v>
      </c>
      <c r="AE11" s="381">
        <f>SUM(AE6:AE10)</f>
        <v>97.5</v>
      </c>
      <c r="AF11" s="381">
        <f>AC11*4+AD11*9+AE11*4</f>
        <v>702.5</v>
      </c>
    </row>
    <row r="12" spans="2:32" ht="27.95" customHeight="1">
      <c r="B12" s="460"/>
      <c r="C12" s="407"/>
      <c r="D12" s="461"/>
      <c r="E12" s="461"/>
      <c r="F12" s="430"/>
      <c r="G12" s="652"/>
      <c r="H12" s="405"/>
      <c r="I12" s="431"/>
      <c r="J12" s="430"/>
      <c r="K12" s="461"/>
      <c r="L12" s="430"/>
      <c r="M12" s="430"/>
      <c r="N12" s="461"/>
      <c r="O12" s="430"/>
      <c r="P12" s="430"/>
      <c r="Q12" s="461"/>
      <c r="R12" s="430"/>
      <c r="S12" s="430"/>
      <c r="T12" s="461"/>
      <c r="U12" s="430"/>
      <c r="V12" s="450"/>
      <c r="W12" s="396" t="s">
        <v>575</v>
      </c>
      <c r="X12" s="456"/>
      <c r="Y12" s="394"/>
      <c r="Z12" s="393"/>
      <c r="AC12" s="392">
        <f>AC11*4/AF11</f>
        <v>0.15658362989323843</v>
      </c>
      <c r="AD12" s="392">
        <f>AD11*9/AF11</f>
        <v>0.28825622775800713</v>
      </c>
      <c r="AE12" s="392">
        <f>AE11*4/AF11</f>
        <v>0.55516014234875444</v>
      </c>
    </row>
    <row r="13" spans="2:32" s="30" customFormat="1" ht="27.95" customHeight="1">
      <c r="B13" s="454">
        <v>4</v>
      </c>
      <c r="C13" s="426"/>
      <c r="D13" s="451" t="str">
        <f>國華4月菜單!E21</f>
        <v>雜糧Q飯</v>
      </c>
      <c r="E13" s="451" t="s">
        <v>218</v>
      </c>
      <c r="F13" s="451"/>
      <c r="G13" s="451" t="str">
        <f>國華4月菜單!E22</f>
        <v xml:space="preserve">  香豪雞排(炸加)</v>
      </c>
      <c r="H13" s="612" t="s">
        <v>217</v>
      </c>
      <c r="I13" s="577"/>
      <c r="J13" s="472" t="str">
        <f>國華4月菜單!E23</f>
        <v>瓜仔肉醬(醃)+海鮮卷(加)</v>
      </c>
      <c r="K13" s="576" t="s">
        <v>219</v>
      </c>
      <c r="L13" s="451"/>
      <c r="M13" s="451" t="str">
        <f>國華4月菜單!E24</f>
        <v>黃瓜玉米</v>
      </c>
      <c r="N13" s="451" t="s">
        <v>219</v>
      </c>
      <c r="O13" s="451"/>
      <c r="P13" s="451" t="str">
        <f>國華4月菜單!E25</f>
        <v>有機淺色蔬菜</v>
      </c>
      <c r="Q13" s="591" t="s">
        <v>216</v>
      </c>
      <c r="R13" s="451"/>
      <c r="S13" s="451" t="str">
        <f>國華4月菜單!E26</f>
        <v>時蔬龍骨湯(豆)</v>
      </c>
      <c r="T13" s="451" t="s">
        <v>219</v>
      </c>
      <c r="U13" s="451"/>
      <c r="V13" s="450"/>
      <c r="W13" s="449" t="s">
        <v>21</v>
      </c>
      <c r="X13" s="448" t="s">
        <v>190</v>
      </c>
      <c r="Y13" s="447">
        <v>5.0999999999999996</v>
      </c>
      <c r="Z13" s="381"/>
      <c r="AA13" s="381"/>
      <c r="AB13" s="382"/>
      <c r="AC13" s="381" t="s">
        <v>191</v>
      </c>
      <c r="AD13" s="381" t="s">
        <v>192</v>
      </c>
      <c r="AE13" s="381" t="s">
        <v>193</v>
      </c>
      <c r="AF13" s="381" t="s">
        <v>194</v>
      </c>
    </row>
    <row r="14" spans="2:32" ht="27.95" customHeight="1">
      <c r="B14" s="438" t="s">
        <v>195</v>
      </c>
      <c r="C14" s="426"/>
      <c r="D14" s="401" t="s">
        <v>242</v>
      </c>
      <c r="E14" s="401"/>
      <c r="F14" s="401">
        <v>66</v>
      </c>
      <c r="G14" s="400" t="s">
        <v>574</v>
      </c>
      <c r="H14" s="400" t="s">
        <v>262</v>
      </c>
      <c r="I14" s="436">
        <v>60</v>
      </c>
      <c r="J14" s="551" t="s">
        <v>492</v>
      </c>
      <c r="K14" s="437"/>
      <c r="L14" s="400">
        <v>35</v>
      </c>
      <c r="M14" s="436" t="s">
        <v>573</v>
      </c>
      <c r="N14" s="651"/>
      <c r="O14" s="435">
        <v>40</v>
      </c>
      <c r="P14" s="417" t="s">
        <v>373</v>
      </c>
      <c r="Q14" s="650"/>
      <c r="R14" s="415">
        <v>100</v>
      </c>
      <c r="S14" s="400" t="s">
        <v>479</v>
      </c>
      <c r="T14" s="457" t="s">
        <v>227</v>
      </c>
      <c r="U14" s="457">
        <v>15</v>
      </c>
      <c r="V14" s="450"/>
      <c r="W14" s="396" t="s">
        <v>572</v>
      </c>
      <c r="X14" s="445" t="s">
        <v>196</v>
      </c>
      <c r="Y14" s="409">
        <v>3</v>
      </c>
      <c r="Z14" s="393"/>
      <c r="AA14" s="444" t="s">
        <v>197</v>
      </c>
      <c r="AB14" s="382">
        <v>6.2</v>
      </c>
      <c r="AC14" s="382">
        <f>AB14*2</f>
        <v>12.4</v>
      </c>
      <c r="AD14" s="382"/>
      <c r="AE14" s="382">
        <f>AB14*15</f>
        <v>93</v>
      </c>
      <c r="AF14" s="382">
        <f>AC14*4+AE14*4</f>
        <v>421.6</v>
      </c>
    </row>
    <row r="15" spans="2:32" ht="27.95" customHeight="1">
      <c r="B15" s="438">
        <v>12</v>
      </c>
      <c r="C15" s="426"/>
      <c r="D15" s="401" t="s">
        <v>571</v>
      </c>
      <c r="E15" s="401"/>
      <c r="F15" s="401">
        <v>34</v>
      </c>
      <c r="G15" s="401"/>
      <c r="H15" s="401"/>
      <c r="I15" s="401"/>
      <c r="J15" s="436" t="s">
        <v>570</v>
      </c>
      <c r="K15" s="400" t="s">
        <v>259</v>
      </c>
      <c r="L15" s="400">
        <v>20</v>
      </c>
      <c r="M15" s="436" t="s">
        <v>569</v>
      </c>
      <c r="N15" s="466"/>
      <c r="O15" s="465">
        <v>10</v>
      </c>
      <c r="P15" s="417"/>
      <c r="Q15" s="468"/>
      <c r="R15" s="415"/>
      <c r="S15" s="457" t="s">
        <v>475</v>
      </c>
      <c r="T15" s="457"/>
      <c r="U15" s="457">
        <v>20</v>
      </c>
      <c r="V15" s="450"/>
      <c r="W15" s="411" t="s">
        <v>20</v>
      </c>
      <c r="X15" s="428" t="s">
        <v>199</v>
      </c>
      <c r="Y15" s="409">
        <v>1.9</v>
      </c>
      <c r="Z15" s="381"/>
      <c r="AA15" s="441" t="s">
        <v>200</v>
      </c>
      <c r="AB15" s="382">
        <v>2</v>
      </c>
      <c r="AC15" s="440">
        <f>AB15*7</f>
        <v>14</v>
      </c>
      <c r="AD15" s="382">
        <f>AB15*5</f>
        <v>10</v>
      </c>
      <c r="AE15" s="382" t="s">
        <v>201</v>
      </c>
      <c r="AF15" s="439">
        <f>AC15*4+AD15*9</f>
        <v>146</v>
      </c>
    </row>
    <row r="16" spans="2:32" ht="27.95" customHeight="1">
      <c r="B16" s="438" t="s">
        <v>202</v>
      </c>
      <c r="C16" s="426"/>
      <c r="D16" s="401"/>
      <c r="E16" s="413"/>
      <c r="F16" s="401"/>
      <c r="G16" s="401"/>
      <c r="H16" s="401"/>
      <c r="I16" s="401"/>
      <c r="J16" s="417" t="s">
        <v>498</v>
      </c>
      <c r="K16" s="416"/>
      <c r="L16" s="493">
        <v>10</v>
      </c>
      <c r="M16" s="443" t="s">
        <v>568</v>
      </c>
      <c r="N16" s="443"/>
      <c r="O16" s="443">
        <v>10</v>
      </c>
      <c r="P16" s="400"/>
      <c r="Q16" s="561"/>
      <c r="R16" s="457"/>
      <c r="S16" s="551" t="s">
        <v>496</v>
      </c>
      <c r="T16" s="458"/>
      <c r="U16" s="457">
        <v>2</v>
      </c>
      <c r="V16" s="450"/>
      <c r="W16" s="396" t="s">
        <v>567</v>
      </c>
      <c r="X16" s="428" t="s">
        <v>203</v>
      </c>
      <c r="Y16" s="409">
        <v>2.7</v>
      </c>
      <c r="Z16" s="393"/>
      <c r="AA16" s="381" t="s">
        <v>204</v>
      </c>
      <c r="AB16" s="382">
        <v>1.7</v>
      </c>
      <c r="AC16" s="382">
        <f>AB16*1</f>
        <v>1.7</v>
      </c>
      <c r="AD16" s="382" t="s">
        <v>201</v>
      </c>
      <c r="AE16" s="382">
        <f>AB16*5</f>
        <v>8.5</v>
      </c>
      <c r="AF16" s="382">
        <f>AC16*4+AE16*4</f>
        <v>40.799999999999997</v>
      </c>
    </row>
    <row r="17" spans="2:32" ht="27.95" customHeight="1">
      <c r="B17" s="427" t="s">
        <v>213</v>
      </c>
      <c r="C17" s="426"/>
      <c r="D17" s="401"/>
      <c r="E17" s="401"/>
      <c r="F17" s="401"/>
      <c r="G17" s="401"/>
      <c r="H17" s="401"/>
      <c r="I17" s="401"/>
      <c r="J17" s="433"/>
      <c r="K17" s="424"/>
      <c r="L17" s="423"/>
      <c r="M17" s="443" t="s">
        <v>509</v>
      </c>
      <c r="N17" s="443"/>
      <c r="O17" s="443">
        <v>2</v>
      </c>
      <c r="P17" s="401"/>
      <c r="Q17" s="649"/>
      <c r="R17" s="415"/>
      <c r="S17" s="401"/>
      <c r="T17" s="413"/>
      <c r="U17" s="401"/>
      <c r="V17" s="450"/>
      <c r="W17" s="411" t="s">
        <v>22</v>
      </c>
      <c r="X17" s="428" t="s">
        <v>207</v>
      </c>
      <c r="Y17" s="409">
        <v>0</v>
      </c>
      <c r="Z17" s="381"/>
      <c r="AA17" s="381" t="s">
        <v>208</v>
      </c>
      <c r="AB17" s="382">
        <v>2.5</v>
      </c>
      <c r="AC17" s="382"/>
      <c r="AD17" s="382">
        <f>AB17*5</f>
        <v>12.5</v>
      </c>
      <c r="AE17" s="382" t="s">
        <v>201</v>
      </c>
      <c r="AF17" s="382">
        <f>AD17*9</f>
        <v>112.5</v>
      </c>
    </row>
    <row r="18" spans="2:32" ht="27.95" customHeight="1">
      <c r="B18" s="427"/>
      <c r="C18" s="426"/>
      <c r="D18" s="401"/>
      <c r="E18" s="401"/>
      <c r="F18" s="401"/>
      <c r="G18" s="436"/>
      <c r="H18" s="469"/>
      <c r="I18" s="436"/>
      <c r="J18" s="400" t="s">
        <v>566</v>
      </c>
      <c r="K18" s="400" t="s">
        <v>262</v>
      </c>
      <c r="L18" s="400">
        <v>30</v>
      </c>
      <c r="M18" s="443" t="s">
        <v>249</v>
      </c>
      <c r="N18" s="443"/>
      <c r="O18" s="443">
        <v>2</v>
      </c>
      <c r="P18" s="443"/>
      <c r="Q18" s="443"/>
      <c r="R18" s="443"/>
      <c r="S18" s="401"/>
      <c r="T18" s="401"/>
      <c r="U18" s="401"/>
      <c r="V18" s="450"/>
      <c r="W18" s="396" t="s">
        <v>565</v>
      </c>
      <c r="X18" s="420" t="s">
        <v>209</v>
      </c>
      <c r="Y18" s="394">
        <v>0</v>
      </c>
      <c r="Z18" s="393"/>
      <c r="AA18" s="381" t="s">
        <v>210</v>
      </c>
      <c r="AB18" s="382">
        <v>1</v>
      </c>
      <c r="AE18" s="381">
        <f>AB18*15</f>
        <v>15</v>
      </c>
    </row>
    <row r="19" spans="2:32" ht="27.95" customHeight="1">
      <c r="B19" s="419" t="s">
        <v>211</v>
      </c>
      <c r="C19" s="418"/>
      <c r="D19" s="413"/>
      <c r="E19" s="413"/>
      <c r="F19" s="401"/>
      <c r="G19" s="422"/>
      <c r="H19" s="413"/>
      <c r="I19" s="401"/>
      <c r="J19" s="422"/>
      <c r="K19" s="422"/>
      <c r="L19" s="422"/>
      <c r="M19" s="436"/>
      <c r="N19" s="469"/>
      <c r="O19" s="436"/>
      <c r="P19" s="433"/>
      <c r="Q19" s="433"/>
      <c r="R19" s="433"/>
      <c r="S19" s="401"/>
      <c r="T19" s="401"/>
      <c r="U19" s="401"/>
      <c r="V19" s="450"/>
      <c r="W19" s="411" t="s">
        <v>212</v>
      </c>
      <c r="X19" s="410"/>
      <c r="Y19" s="409"/>
      <c r="Z19" s="381"/>
      <c r="AC19" s="381">
        <f>SUM(AC14:AC18)</f>
        <v>28.099999999999998</v>
      </c>
      <c r="AD19" s="381">
        <f>SUM(AD14:AD18)</f>
        <v>22.5</v>
      </c>
      <c r="AE19" s="381">
        <f>SUM(AE14:AE18)</f>
        <v>116.5</v>
      </c>
      <c r="AF19" s="381">
        <f>AC19*4+AD19*9+AE19*4</f>
        <v>780.9</v>
      </c>
    </row>
    <row r="20" spans="2:32" ht="27.95" customHeight="1">
      <c r="B20" s="460"/>
      <c r="C20" s="407"/>
      <c r="D20" s="461"/>
      <c r="E20" s="461"/>
      <c r="F20" s="430"/>
      <c r="G20" s="430"/>
      <c r="H20" s="461"/>
      <c r="I20" s="430"/>
      <c r="J20" s="430"/>
      <c r="K20" s="461"/>
      <c r="L20" s="430"/>
      <c r="M20" s="436"/>
      <c r="N20" s="469"/>
      <c r="O20" s="436"/>
      <c r="P20" s="433"/>
      <c r="Q20" s="422"/>
      <c r="R20" s="433"/>
      <c r="S20" s="430"/>
      <c r="T20" s="461"/>
      <c r="U20" s="430"/>
      <c r="V20" s="450"/>
      <c r="W20" s="396" t="s">
        <v>564</v>
      </c>
      <c r="X20" s="395"/>
      <c r="Y20" s="394"/>
      <c r="Z20" s="393"/>
      <c r="AC20" s="392">
        <f>AC19*4/AF19</f>
        <v>0.14393648354462799</v>
      </c>
      <c r="AD20" s="392">
        <f>AD19*9/AF19</f>
        <v>0.25931617364579335</v>
      </c>
      <c r="AE20" s="392">
        <f>AE19*4/AF19</f>
        <v>0.59674734280957875</v>
      </c>
    </row>
    <row r="21" spans="2:32" s="30" customFormat="1" ht="27.95" customHeight="1">
      <c r="B21" s="484">
        <v>4</v>
      </c>
      <c r="C21" s="426"/>
      <c r="D21" s="451" t="str">
        <f>國華4月菜單!I21</f>
        <v>香Q米飯</v>
      </c>
      <c r="E21" s="635" t="s">
        <v>218</v>
      </c>
      <c r="F21" s="451"/>
      <c r="G21" s="451" t="str">
        <f>國華4月菜單!I22</f>
        <v xml:space="preserve"> 蘿燒豬腩</v>
      </c>
      <c r="H21" s="451" t="s">
        <v>219</v>
      </c>
      <c r="I21" s="451"/>
      <c r="J21" s="577" t="str">
        <f>國華4月菜單!I23</f>
        <v>沙茶米血</v>
      </c>
      <c r="K21" s="472" t="s">
        <v>219</v>
      </c>
      <c r="L21" s="576"/>
      <c r="M21" s="451" t="str">
        <f>國華4月菜單!I24</f>
        <v xml:space="preserve">    番茄滑蛋(豆)</v>
      </c>
      <c r="N21" s="619" t="s">
        <v>219</v>
      </c>
      <c r="O21" s="451"/>
      <c r="P21" s="577" t="str">
        <f>國華4月菜單!I25</f>
        <v>深色蔬菜</v>
      </c>
      <c r="Q21" s="472" t="s">
        <v>216</v>
      </c>
      <c r="R21" s="576"/>
      <c r="S21" s="451" t="str">
        <f>國華4月菜單!I26</f>
        <v>海芽金菇湯</v>
      </c>
      <c r="T21" s="451" t="s">
        <v>219</v>
      </c>
      <c r="U21" s="451"/>
      <c r="V21" s="450"/>
      <c r="W21" s="449" t="s">
        <v>21</v>
      </c>
      <c r="X21" s="648" t="s">
        <v>190</v>
      </c>
      <c r="Y21" s="647">
        <v>5.5</v>
      </c>
      <c r="Z21" s="381"/>
      <c r="AA21" s="381"/>
      <c r="AB21" s="382"/>
      <c r="AC21" s="381" t="s">
        <v>191</v>
      </c>
      <c r="AD21" s="381" t="s">
        <v>192</v>
      </c>
      <c r="AE21" s="381" t="s">
        <v>193</v>
      </c>
      <c r="AF21" s="381" t="s">
        <v>194</v>
      </c>
    </row>
    <row r="22" spans="2:32" s="475" customFormat="1" ht="27.75" customHeight="1">
      <c r="B22" s="483" t="s">
        <v>195</v>
      </c>
      <c r="C22" s="426"/>
      <c r="D22" s="401" t="s">
        <v>242</v>
      </c>
      <c r="E22" s="401"/>
      <c r="F22" s="401">
        <v>100</v>
      </c>
      <c r="G22" s="401" t="s">
        <v>511</v>
      </c>
      <c r="H22" s="401"/>
      <c r="I22" s="401">
        <v>50</v>
      </c>
      <c r="J22" s="401" t="s">
        <v>563</v>
      </c>
      <c r="K22" s="401"/>
      <c r="L22" s="401">
        <v>20</v>
      </c>
      <c r="M22" s="446" t="s">
        <v>562</v>
      </c>
      <c r="N22" s="446"/>
      <c r="O22" s="446">
        <v>20</v>
      </c>
      <c r="P22" s="401" t="s">
        <v>372</v>
      </c>
      <c r="Q22" s="401"/>
      <c r="R22" s="401">
        <v>100</v>
      </c>
      <c r="S22" s="491" t="s">
        <v>561</v>
      </c>
      <c r="T22" s="491"/>
      <c r="U22" s="491">
        <v>1</v>
      </c>
      <c r="V22" s="450"/>
      <c r="W22" s="396" t="s">
        <v>499</v>
      </c>
      <c r="X22" s="646" t="s">
        <v>196</v>
      </c>
      <c r="Y22" s="579">
        <v>2.2999999999999998</v>
      </c>
      <c r="Z22" s="478"/>
      <c r="AA22" s="444" t="s">
        <v>197</v>
      </c>
      <c r="AB22" s="382">
        <v>6.2</v>
      </c>
      <c r="AC22" s="382">
        <f>AB22*2</f>
        <v>12.4</v>
      </c>
      <c r="AD22" s="382"/>
      <c r="AE22" s="382">
        <f>AB22*15</f>
        <v>93</v>
      </c>
      <c r="AF22" s="382">
        <f>AC22*4+AE22*4</f>
        <v>421.6</v>
      </c>
    </row>
    <row r="23" spans="2:32" s="475" customFormat="1" ht="27.95" customHeight="1">
      <c r="B23" s="483">
        <v>13</v>
      </c>
      <c r="C23" s="426"/>
      <c r="D23" s="457"/>
      <c r="E23" s="457"/>
      <c r="F23" s="457"/>
      <c r="G23" s="401" t="s">
        <v>560</v>
      </c>
      <c r="H23" s="401"/>
      <c r="I23" s="401">
        <v>20</v>
      </c>
      <c r="J23" s="401" t="s">
        <v>559</v>
      </c>
      <c r="K23" s="401"/>
      <c r="L23" s="401">
        <v>15</v>
      </c>
      <c r="M23" s="446" t="s">
        <v>510</v>
      </c>
      <c r="N23" s="446"/>
      <c r="O23" s="446">
        <v>10</v>
      </c>
      <c r="P23" s="401"/>
      <c r="Q23" s="401"/>
      <c r="R23" s="401"/>
      <c r="S23" s="491" t="s">
        <v>558</v>
      </c>
      <c r="T23" s="491"/>
      <c r="U23" s="491">
        <v>10</v>
      </c>
      <c r="V23" s="450"/>
      <c r="W23" s="411" t="s">
        <v>20</v>
      </c>
      <c r="X23" s="645" t="s">
        <v>199</v>
      </c>
      <c r="Y23" s="579">
        <v>1.8</v>
      </c>
      <c r="Z23" s="476"/>
      <c r="AA23" s="441" t="s">
        <v>200</v>
      </c>
      <c r="AB23" s="382">
        <v>2.1</v>
      </c>
      <c r="AC23" s="440">
        <f>AB23*7</f>
        <v>14.700000000000001</v>
      </c>
      <c r="AD23" s="382">
        <f>AB23*5</f>
        <v>10.5</v>
      </c>
      <c r="AE23" s="382" t="s">
        <v>201</v>
      </c>
      <c r="AF23" s="439">
        <f>AC23*4+AD23*9</f>
        <v>153.30000000000001</v>
      </c>
    </row>
    <row r="24" spans="2:32" s="475" customFormat="1" ht="27.95" customHeight="1">
      <c r="B24" s="483" t="s">
        <v>202</v>
      </c>
      <c r="C24" s="426"/>
      <c r="D24" s="457"/>
      <c r="E24" s="458"/>
      <c r="F24" s="457"/>
      <c r="G24" s="436" t="s">
        <v>249</v>
      </c>
      <c r="H24" s="585"/>
      <c r="I24" s="401">
        <v>10</v>
      </c>
      <c r="J24" s="642"/>
      <c r="K24" s="401"/>
      <c r="L24" s="401"/>
      <c r="M24" s="446" t="s">
        <v>479</v>
      </c>
      <c r="N24" s="446" t="s">
        <v>227</v>
      </c>
      <c r="O24" s="446">
        <v>40</v>
      </c>
      <c r="P24" s="401"/>
      <c r="Q24" s="401"/>
      <c r="R24" s="401"/>
      <c r="S24" s="490" t="s">
        <v>474</v>
      </c>
      <c r="T24" s="490"/>
      <c r="U24" s="490">
        <v>0.05</v>
      </c>
      <c r="V24" s="450"/>
      <c r="W24" s="396" t="s">
        <v>557</v>
      </c>
      <c r="X24" s="645" t="s">
        <v>203</v>
      </c>
      <c r="Y24" s="579">
        <v>2.2999999999999998</v>
      </c>
      <c r="Z24" s="478"/>
      <c r="AA24" s="381" t="s">
        <v>204</v>
      </c>
      <c r="AB24" s="382">
        <v>1.6</v>
      </c>
      <c r="AC24" s="382">
        <f>AB24*1</f>
        <v>1.6</v>
      </c>
      <c r="AD24" s="382" t="s">
        <v>201</v>
      </c>
      <c r="AE24" s="382">
        <f>AB24*5</f>
        <v>8</v>
      </c>
      <c r="AF24" s="382">
        <f>AC24*4+AE24*4</f>
        <v>38.4</v>
      </c>
    </row>
    <row r="25" spans="2:32" s="475" customFormat="1" ht="27.95" customHeight="1">
      <c r="B25" s="482" t="s">
        <v>214</v>
      </c>
      <c r="C25" s="426"/>
      <c r="D25" s="457"/>
      <c r="E25" s="458"/>
      <c r="F25" s="457"/>
      <c r="G25" s="422"/>
      <c r="H25" s="401"/>
      <c r="I25" s="401"/>
      <c r="J25" s="642"/>
      <c r="K25" s="401"/>
      <c r="L25" s="401"/>
      <c r="M25" s="433"/>
      <c r="N25" s="401"/>
      <c r="O25" s="401"/>
      <c r="P25" s="401"/>
      <c r="Q25" s="401"/>
      <c r="R25" s="401"/>
      <c r="S25" s="422"/>
      <c r="T25" s="413"/>
      <c r="U25" s="401"/>
      <c r="V25" s="450"/>
      <c r="W25" s="411" t="s">
        <v>22</v>
      </c>
      <c r="X25" s="645" t="s">
        <v>207</v>
      </c>
      <c r="Y25" s="579">
        <f>AB26</f>
        <v>0</v>
      </c>
      <c r="Z25" s="476"/>
      <c r="AA25" s="381" t="s">
        <v>208</v>
      </c>
      <c r="AB25" s="382">
        <v>2.5</v>
      </c>
      <c r="AC25" s="382"/>
      <c r="AD25" s="382">
        <f>AB25*5</f>
        <v>12.5</v>
      </c>
      <c r="AE25" s="382" t="s">
        <v>201</v>
      </c>
      <c r="AF25" s="382">
        <f>AD25*9</f>
        <v>112.5</v>
      </c>
    </row>
    <row r="26" spans="2:32" s="475" customFormat="1" ht="27.95" customHeight="1">
      <c r="B26" s="482"/>
      <c r="C26" s="426"/>
      <c r="D26" s="422"/>
      <c r="E26" s="631"/>
      <c r="F26" s="630"/>
      <c r="G26" s="417"/>
      <c r="H26" s="416"/>
      <c r="I26" s="415"/>
      <c r="J26" s="642"/>
      <c r="K26" s="401"/>
      <c r="L26" s="401"/>
      <c r="M26" s="417"/>
      <c r="N26" s="416"/>
      <c r="O26" s="415"/>
      <c r="P26" s="401"/>
      <c r="Q26" s="413"/>
      <c r="R26" s="401"/>
      <c r="S26" s="401"/>
      <c r="T26" s="413"/>
      <c r="U26" s="401"/>
      <c r="V26" s="450"/>
      <c r="W26" s="396" t="s">
        <v>556</v>
      </c>
      <c r="X26" s="644" t="s">
        <v>209</v>
      </c>
      <c r="Y26" s="579">
        <v>0</v>
      </c>
      <c r="Z26" s="478"/>
      <c r="AA26" s="381" t="s">
        <v>210</v>
      </c>
      <c r="AB26" s="382"/>
      <c r="AC26" s="381"/>
      <c r="AD26" s="381"/>
      <c r="AE26" s="381">
        <f>AB26*15</f>
        <v>0</v>
      </c>
      <c r="AF26" s="381"/>
    </row>
    <row r="27" spans="2:32" s="475" customFormat="1" ht="27.95" customHeight="1">
      <c r="B27" s="419" t="s">
        <v>211</v>
      </c>
      <c r="C27" s="481"/>
      <c r="D27" s="629"/>
      <c r="E27" s="401"/>
      <c r="F27" s="422"/>
      <c r="G27" s="417"/>
      <c r="H27" s="416"/>
      <c r="I27" s="415"/>
      <c r="J27" s="642"/>
      <c r="K27" s="401"/>
      <c r="L27" s="401"/>
      <c r="M27" s="422"/>
      <c r="N27" s="422"/>
      <c r="O27" s="422"/>
      <c r="P27" s="401"/>
      <c r="Q27" s="401"/>
      <c r="R27" s="401"/>
      <c r="S27" s="430"/>
      <c r="T27" s="461"/>
      <c r="U27" s="430"/>
      <c r="V27" s="450"/>
      <c r="W27" s="411" t="s">
        <v>212</v>
      </c>
      <c r="X27" s="643"/>
      <c r="Y27" s="579"/>
      <c r="Z27" s="476"/>
      <c r="AA27" s="381"/>
      <c r="AB27" s="382"/>
      <c r="AC27" s="381">
        <f>SUM(AC22:AC26)</f>
        <v>28.700000000000003</v>
      </c>
      <c r="AD27" s="381">
        <f>SUM(AD22:AD26)</f>
        <v>23</v>
      </c>
      <c r="AE27" s="381">
        <f>SUM(AE22:AE26)</f>
        <v>101</v>
      </c>
      <c r="AF27" s="381">
        <f>AC27*4+AD27*9+AE27*4</f>
        <v>725.8</v>
      </c>
    </row>
    <row r="28" spans="2:32" s="475" customFormat="1" ht="27.95" customHeight="1" thickBot="1">
      <c r="B28" s="480"/>
      <c r="C28" s="479"/>
      <c r="D28" s="542"/>
      <c r="E28" s="529"/>
      <c r="F28" s="627"/>
      <c r="G28" s="406"/>
      <c r="H28" s="405"/>
      <c r="I28" s="404"/>
      <c r="J28" s="642"/>
      <c r="K28" s="401"/>
      <c r="L28" s="401"/>
      <c r="M28" s="615"/>
      <c r="N28" s="615"/>
      <c r="O28" s="615"/>
      <c r="P28" s="430"/>
      <c r="Q28" s="461"/>
      <c r="R28" s="430"/>
      <c r="S28" s="430"/>
      <c r="T28" s="461"/>
      <c r="U28" s="430"/>
      <c r="V28" s="450"/>
      <c r="W28" s="641" t="s">
        <v>555</v>
      </c>
      <c r="X28" s="640"/>
      <c r="Y28" s="639"/>
      <c r="Z28" s="478"/>
      <c r="AA28" s="476"/>
      <c r="AB28" s="477"/>
      <c r="AC28" s="392">
        <f>AC27*4/AF27</f>
        <v>0.15817029484706532</v>
      </c>
      <c r="AD28" s="392">
        <f>AD27*9/AF27</f>
        <v>0.28520253513364563</v>
      </c>
      <c r="AE28" s="392">
        <f>AE27*4/AF27</f>
        <v>0.55662717001928907</v>
      </c>
      <c r="AF28" s="476"/>
    </row>
    <row r="29" spans="2:32" s="30" customFormat="1" ht="27.95" customHeight="1">
      <c r="B29" s="454">
        <v>4</v>
      </c>
      <c r="C29" s="474"/>
      <c r="D29" s="566" t="str">
        <f>國華4月菜單!M21</f>
        <v>地瓜蕎麥飯</v>
      </c>
      <c r="E29" s="564" t="s">
        <v>218</v>
      </c>
      <c r="F29" s="564"/>
      <c r="G29" s="564" t="str">
        <f>國華4月菜單!M22</f>
        <v>甜椒肉片</v>
      </c>
      <c r="H29" s="564" t="s">
        <v>219</v>
      </c>
      <c r="I29" s="564"/>
      <c r="J29" s="564" t="str">
        <f>國華4月菜單!M23</f>
        <v>通心粉洋芋蜀</v>
      </c>
      <c r="K29" s="564" t="s">
        <v>219</v>
      </c>
      <c r="L29" s="564"/>
      <c r="M29" s="564" t="str">
        <f>國華4月菜單!M24</f>
        <v>枸杞燴瓜盅</v>
      </c>
      <c r="N29" s="564" t="s">
        <v>219</v>
      </c>
      <c r="O29" s="564"/>
      <c r="P29" s="564" t="str">
        <f>國華4月菜單!M25</f>
        <v>深色蔬菜</v>
      </c>
      <c r="Q29" s="564" t="s">
        <v>216</v>
      </c>
      <c r="R29" s="564"/>
      <c r="S29" s="564" t="str">
        <f>國華4月菜單!M26</f>
        <v>玉米濃湯(芡)</v>
      </c>
      <c r="T29" s="564" t="s">
        <v>554</v>
      </c>
      <c r="U29" s="563"/>
      <c r="V29" s="450"/>
      <c r="W29" s="449" t="s">
        <v>21</v>
      </c>
      <c r="X29" s="448" t="s">
        <v>190</v>
      </c>
      <c r="Y29" s="447">
        <v>5.6</v>
      </c>
      <c r="Z29" s="381"/>
      <c r="AA29" s="381"/>
      <c r="AB29" s="382"/>
      <c r="AC29" s="381" t="s">
        <v>191</v>
      </c>
      <c r="AD29" s="381" t="s">
        <v>192</v>
      </c>
      <c r="AE29" s="381" t="s">
        <v>193</v>
      </c>
      <c r="AF29" s="381" t="s">
        <v>194</v>
      </c>
    </row>
    <row r="30" spans="2:32" ht="27.95" customHeight="1">
      <c r="B30" s="438" t="s">
        <v>195</v>
      </c>
      <c r="C30" s="426"/>
      <c r="D30" s="401" t="s">
        <v>242</v>
      </c>
      <c r="E30" s="401"/>
      <c r="F30" s="401">
        <v>70</v>
      </c>
      <c r="G30" s="436" t="s">
        <v>511</v>
      </c>
      <c r="H30" s="401"/>
      <c r="I30" s="401">
        <v>60</v>
      </c>
      <c r="J30" s="401" t="s">
        <v>553</v>
      </c>
      <c r="K30" s="401"/>
      <c r="L30" s="401">
        <v>45</v>
      </c>
      <c r="M30" s="401" t="s">
        <v>552</v>
      </c>
      <c r="N30" s="401"/>
      <c r="O30" s="401">
        <v>60</v>
      </c>
      <c r="P30" s="401" t="s">
        <v>372</v>
      </c>
      <c r="Q30" s="401"/>
      <c r="R30" s="401">
        <v>100</v>
      </c>
      <c r="S30" s="400" t="s">
        <v>551</v>
      </c>
      <c r="T30" s="400"/>
      <c r="U30" s="400">
        <v>15</v>
      </c>
      <c r="V30" s="450"/>
      <c r="W30" s="396" t="s">
        <v>550</v>
      </c>
      <c r="X30" s="445" t="s">
        <v>196</v>
      </c>
      <c r="Y30" s="409">
        <v>2.2000000000000002</v>
      </c>
      <c r="Z30" s="393"/>
      <c r="AA30" s="444" t="s">
        <v>197</v>
      </c>
      <c r="AB30" s="382">
        <v>6</v>
      </c>
      <c r="AC30" s="382">
        <f>AB30*2</f>
        <v>12</v>
      </c>
      <c r="AD30" s="382"/>
      <c r="AE30" s="382">
        <f>AB30*15</f>
        <v>90</v>
      </c>
      <c r="AF30" s="382">
        <f>AC30*4+AE30*4</f>
        <v>408</v>
      </c>
    </row>
    <row r="31" spans="2:32" ht="27.95" customHeight="1">
      <c r="B31" s="438">
        <v>14</v>
      </c>
      <c r="C31" s="426"/>
      <c r="D31" s="401" t="s">
        <v>549</v>
      </c>
      <c r="E31" s="401"/>
      <c r="F31" s="401">
        <v>20</v>
      </c>
      <c r="G31" s="436" t="s">
        <v>498</v>
      </c>
      <c r="H31" s="401"/>
      <c r="I31" s="401">
        <v>10</v>
      </c>
      <c r="J31" s="401" t="s">
        <v>249</v>
      </c>
      <c r="K31" s="413"/>
      <c r="L31" s="401">
        <v>10</v>
      </c>
      <c r="M31" s="400" t="s">
        <v>548</v>
      </c>
      <c r="N31" s="400"/>
      <c r="O31" s="400">
        <v>0.05</v>
      </c>
      <c r="P31" s="401"/>
      <c r="Q31" s="401"/>
      <c r="R31" s="401"/>
      <c r="S31" s="400" t="s">
        <v>498</v>
      </c>
      <c r="T31" s="400"/>
      <c r="U31" s="400">
        <v>5</v>
      </c>
      <c r="V31" s="450"/>
      <c r="W31" s="411" t="s">
        <v>20</v>
      </c>
      <c r="X31" s="428" t="s">
        <v>199</v>
      </c>
      <c r="Y31" s="409">
        <v>2</v>
      </c>
      <c r="Z31" s="381"/>
      <c r="AA31" s="441" t="s">
        <v>200</v>
      </c>
      <c r="AB31" s="382">
        <v>2</v>
      </c>
      <c r="AC31" s="440">
        <f>AB31*7</f>
        <v>14</v>
      </c>
      <c r="AD31" s="382">
        <f>AB31*5</f>
        <v>10</v>
      </c>
      <c r="AE31" s="382" t="s">
        <v>201</v>
      </c>
      <c r="AF31" s="439">
        <f>AC31*4+AD31*9</f>
        <v>146</v>
      </c>
    </row>
    <row r="32" spans="2:32" ht="27.95" customHeight="1">
      <c r="B32" s="438" t="s">
        <v>202</v>
      </c>
      <c r="C32" s="426"/>
      <c r="D32" s="401" t="s">
        <v>547</v>
      </c>
      <c r="E32" s="413"/>
      <c r="F32" s="401">
        <v>36</v>
      </c>
      <c r="G32" s="436" t="s">
        <v>546</v>
      </c>
      <c r="H32" s="401"/>
      <c r="I32" s="401">
        <v>5</v>
      </c>
      <c r="J32" s="436" t="s">
        <v>492</v>
      </c>
      <c r="K32" s="469"/>
      <c r="L32" s="436">
        <v>10</v>
      </c>
      <c r="M32" s="401" t="s">
        <v>497</v>
      </c>
      <c r="N32" s="413"/>
      <c r="O32" s="401">
        <v>5</v>
      </c>
      <c r="P32" s="401"/>
      <c r="Q32" s="413"/>
      <c r="R32" s="401"/>
      <c r="S32" s="400" t="s">
        <v>510</v>
      </c>
      <c r="T32" s="400"/>
      <c r="U32" s="400">
        <v>8</v>
      </c>
      <c r="V32" s="450"/>
      <c r="W32" s="396" t="s">
        <v>545</v>
      </c>
      <c r="X32" s="428" t="s">
        <v>203</v>
      </c>
      <c r="Y32" s="409">
        <v>2.2999999999999998</v>
      </c>
      <c r="Z32" s="393"/>
      <c r="AA32" s="381" t="s">
        <v>204</v>
      </c>
      <c r="AB32" s="382">
        <v>1.8</v>
      </c>
      <c r="AC32" s="382">
        <f>AB32*1</f>
        <v>1.8</v>
      </c>
      <c r="AD32" s="382" t="s">
        <v>201</v>
      </c>
      <c r="AE32" s="382">
        <f>AB32*5</f>
        <v>9</v>
      </c>
      <c r="AF32" s="382">
        <f>AC32*4+AE32*4</f>
        <v>43.2</v>
      </c>
    </row>
    <row r="33" spans="2:32" ht="27.95" customHeight="1">
      <c r="B33" s="427" t="s">
        <v>215</v>
      </c>
      <c r="C33" s="426"/>
      <c r="D33" s="413"/>
      <c r="E33" s="413"/>
      <c r="F33" s="401"/>
      <c r="G33" s="422"/>
      <c r="H33" s="413"/>
      <c r="I33" s="401"/>
      <c r="J33" s="436" t="s">
        <v>544</v>
      </c>
      <c r="K33" s="436"/>
      <c r="L33" s="436">
        <v>3</v>
      </c>
      <c r="M33" s="638"/>
      <c r="N33" s="638"/>
      <c r="O33" s="638"/>
      <c r="P33" s="436"/>
      <c r="Q33" s="469"/>
      <c r="R33" s="436"/>
      <c r="S33" s="400" t="s">
        <v>249</v>
      </c>
      <c r="T33" s="400"/>
      <c r="U33" s="400">
        <v>5</v>
      </c>
      <c r="V33" s="450"/>
      <c r="W33" s="411" t="s">
        <v>22</v>
      </c>
      <c r="X33" s="428" t="s">
        <v>207</v>
      </c>
      <c r="Y33" s="409">
        <v>0</v>
      </c>
      <c r="Z33" s="381"/>
      <c r="AA33" s="381" t="s">
        <v>208</v>
      </c>
      <c r="AB33" s="382">
        <v>2.5</v>
      </c>
      <c r="AC33" s="382"/>
      <c r="AD33" s="382">
        <f>AB33*5</f>
        <v>12.5</v>
      </c>
      <c r="AE33" s="382" t="s">
        <v>201</v>
      </c>
      <c r="AF33" s="382">
        <f>AD33*9</f>
        <v>112.5</v>
      </c>
    </row>
    <row r="34" spans="2:32" ht="27.95" customHeight="1">
      <c r="B34" s="427"/>
      <c r="C34" s="426"/>
      <c r="D34" s="413"/>
      <c r="E34" s="413"/>
      <c r="F34" s="401"/>
      <c r="G34" s="422"/>
      <c r="H34" s="413"/>
      <c r="I34" s="401"/>
      <c r="J34" s="436"/>
      <c r="K34" s="436"/>
      <c r="L34" s="436"/>
      <c r="M34" s="586"/>
      <c r="N34" s="637"/>
      <c r="O34" s="586"/>
      <c r="P34" s="436"/>
      <c r="Q34" s="469"/>
      <c r="R34" s="436"/>
      <c r="S34" s="401"/>
      <c r="T34" s="413"/>
      <c r="U34" s="401"/>
      <c r="V34" s="450"/>
      <c r="W34" s="396" t="s">
        <v>543</v>
      </c>
      <c r="X34" s="420" t="s">
        <v>209</v>
      </c>
      <c r="Y34" s="409">
        <v>0</v>
      </c>
      <c r="Z34" s="393"/>
      <c r="AA34" s="381" t="s">
        <v>210</v>
      </c>
      <c r="AB34" s="382">
        <v>1</v>
      </c>
      <c r="AE34" s="381">
        <f>AB34*15</f>
        <v>15</v>
      </c>
    </row>
    <row r="35" spans="2:32" ht="27.95" customHeight="1">
      <c r="B35" s="419" t="s">
        <v>211</v>
      </c>
      <c r="C35" s="418"/>
      <c r="D35" s="461"/>
      <c r="E35" s="461"/>
      <c r="F35" s="430"/>
      <c r="G35" s="430"/>
      <c r="H35" s="461"/>
      <c r="I35" s="430"/>
      <c r="J35" s="430"/>
      <c r="K35" s="461"/>
      <c r="L35" s="430"/>
      <c r="M35" s="586"/>
      <c r="N35" s="637"/>
      <c r="O35" s="586"/>
      <c r="P35" s="436"/>
      <c r="Q35" s="436"/>
      <c r="R35" s="436"/>
      <c r="S35" s="436"/>
      <c r="T35" s="461"/>
      <c r="U35" s="430"/>
      <c r="V35" s="450"/>
      <c r="W35" s="411" t="s">
        <v>212</v>
      </c>
      <c r="X35" s="410"/>
      <c r="Y35" s="409"/>
      <c r="Z35" s="381"/>
      <c r="AC35" s="381">
        <f>SUM(AC30:AC34)</f>
        <v>27.8</v>
      </c>
      <c r="AD35" s="381">
        <f>SUM(AD30:AD34)</f>
        <v>22.5</v>
      </c>
      <c r="AE35" s="381">
        <f>SUM(AE30:AE34)</f>
        <v>114</v>
      </c>
      <c r="AF35" s="381">
        <f>AC35*4+AD35*9+AE35*4</f>
        <v>769.7</v>
      </c>
    </row>
    <row r="36" spans="2:32" ht="27.95" customHeight="1">
      <c r="B36" s="460"/>
      <c r="C36" s="407"/>
      <c r="D36" s="461"/>
      <c r="E36" s="461"/>
      <c r="F36" s="430"/>
      <c r="G36" s="430"/>
      <c r="H36" s="461"/>
      <c r="I36" s="430"/>
      <c r="J36" s="430"/>
      <c r="K36" s="461"/>
      <c r="L36" s="430"/>
      <c r="M36" s="430"/>
      <c r="N36" s="461"/>
      <c r="O36" s="430"/>
      <c r="P36" s="422"/>
      <c r="Q36" s="422"/>
      <c r="R36" s="422"/>
      <c r="S36" s="430"/>
      <c r="T36" s="461"/>
      <c r="U36" s="430"/>
      <c r="V36" s="450"/>
      <c r="W36" s="396" t="s">
        <v>542</v>
      </c>
      <c r="X36" s="395"/>
      <c r="Y36" s="409"/>
      <c r="Z36" s="393"/>
      <c r="AC36" s="392">
        <f>AC35*4/AF35</f>
        <v>0.14447187215798363</v>
      </c>
      <c r="AD36" s="392">
        <f>AD35*9/AF35</f>
        <v>0.26308951539560865</v>
      </c>
      <c r="AE36" s="392">
        <f>AE35*4/AF35</f>
        <v>0.59243861244640761</v>
      </c>
    </row>
    <row r="37" spans="2:32" s="30" customFormat="1" ht="27.95" customHeight="1">
      <c r="B37" s="454">
        <v>4</v>
      </c>
      <c r="C37" s="474"/>
      <c r="D37" s="636" t="str">
        <f>國華4月菜單!Q21</f>
        <v>拉仔乾拌麵</v>
      </c>
      <c r="E37" s="635" t="s">
        <v>541</v>
      </c>
      <c r="F37" s="619"/>
      <c r="G37" s="619" t="str">
        <f>國華4月菜單!Q22</f>
        <v xml:space="preserve">  芝麻炭烤鯛魚(海)  </v>
      </c>
      <c r="H37" s="451" t="s">
        <v>540</v>
      </c>
      <c r="I37" s="619"/>
      <c r="J37" s="619" t="str">
        <f>國華4月菜單!Q23</f>
        <v xml:space="preserve">  嘿嘿饅頭捲(冷)</v>
      </c>
      <c r="K37" s="472" t="s">
        <v>218</v>
      </c>
      <c r="L37" s="619"/>
      <c r="M37" s="619" t="str">
        <f>國華4月菜單!Q24</f>
        <v xml:space="preserve">  魷魚薯條拼盤(炸海)</v>
      </c>
      <c r="N37" s="619" t="s">
        <v>217</v>
      </c>
      <c r="O37" s="619"/>
      <c r="P37" s="619" t="str">
        <f>國華4月菜單!Q25</f>
        <v xml:space="preserve">  淺色蔬菜</v>
      </c>
      <c r="Q37" s="619" t="s">
        <v>216</v>
      </c>
      <c r="R37" s="619"/>
      <c r="S37" s="619" t="str">
        <f>國華4月菜單!Q26</f>
        <v xml:space="preserve"> 竹筍肉絲湯</v>
      </c>
      <c r="T37" s="619" t="s">
        <v>219</v>
      </c>
      <c r="U37" s="619"/>
      <c r="V37" s="450"/>
      <c r="W37" s="574" t="s">
        <v>21</v>
      </c>
      <c r="X37" s="573" t="s">
        <v>190</v>
      </c>
      <c r="Y37" s="634">
        <v>5</v>
      </c>
      <c r="Z37" s="381"/>
      <c r="AA37" s="381"/>
      <c r="AB37" s="382"/>
      <c r="AC37" s="381" t="s">
        <v>191</v>
      </c>
      <c r="AD37" s="381" t="s">
        <v>192</v>
      </c>
      <c r="AE37" s="381" t="s">
        <v>193</v>
      </c>
      <c r="AF37" s="381" t="s">
        <v>194</v>
      </c>
    </row>
    <row r="38" spans="2:32" ht="27.95" customHeight="1">
      <c r="B38" s="438" t="s">
        <v>195</v>
      </c>
      <c r="C38" s="474"/>
      <c r="D38" s="417" t="s">
        <v>539</v>
      </c>
      <c r="E38" s="468"/>
      <c r="F38" s="415">
        <v>203</v>
      </c>
      <c r="G38" s="401" t="s">
        <v>538</v>
      </c>
      <c r="H38" s="400" t="s">
        <v>235</v>
      </c>
      <c r="I38" s="401">
        <v>50</v>
      </c>
      <c r="J38" s="401" t="s">
        <v>537</v>
      </c>
      <c r="K38" s="401" t="s">
        <v>536</v>
      </c>
      <c r="L38" s="401">
        <v>30</v>
      </c>
      <c r="M38" s="430" t="s">
        <v>535</v>
      </c>
      <c r="N38" s="430" t="s">
        <v>235</v>
      </c>
      <c r="O38" s="430">
        <v>20</v>
      </c>
      <c r="P38" s="401" t="s">
        <v>353</v>
      </c>
      <c r="Q38" s="401"/>
      <c r="R38" s="401">
        <v>100</v>
      </c>
      <c r="S38" s="400" t="s">
        <v>515</v>
      </c>
      <c r="T38" s="400"/>
      <c r="U38" s="550">
        <v>35</v>
      </c>
      <c r="V38" s="412"/>
      <c r="W38" s="396" t="s">
        <v>462</v>
      </c>
      <c r="X38" s="445" t="s">
        <v>196</v>
      </c>
      <c r="Y38" s="628">
        <v>2.2000000000000002</v>
      </c>
      <c r="Z38" s="393"/>
      <c r="AA38" s="444" t="s">
        <v>197</v>
      </c>
      <c r="AB38" s="382">
        <v>6</v>
      </c>
      <c r="AC38" s="382">
        <f>AB38*2</f>
        <v>12</v>
      </c>
      <c r="AD38" s="382"/>
      <c r="AE38" s="382">
        <f>AB38*15</f>
        <v>90</v>
      </c>
      <c r="AF38" s="382">
        <f>AC38*4+AE38*4</f>
        <v>408</v>
      </c>
    </row>
    <row r="39" spans="2:32" ht="27.95" customHeight="1">
      <c r="B39" s="438">
        <v>15</v>
      </c>
      <c r="C39" s="474"/>
      <c r="D39" s="597" t="s">
        <v>492</v>
      </c>
      <c r="E39" s="633"/>
      <c r="F39" s="431">
        <v>15</v>
      </c>
      <c r="G39" s="401" t="s">
        <v>534</v>
      </c>
      <c r="H39" s="469"/>
      <c r="I39" s="401">
        <v>0.05</v>
      </c>
      <c r="J39" s="430"/>
      <c r="K39" s="430"/>
      <c r="L39" s="430"/>
      <c r="M39" s="401" t="s">
        <v>533</v>
      </c>
      <c r="N39" s="401"/>
      <c r="O39" s="401">
        <v>25</v>
      </c>
      <c r="P39" s="457"/>
      <c r="Q39" s="457"/>
      <c r="R39" s="457"/>
      <c r="S39" s="401" t="s">
        <v>523</v>
      </c>
      <c r="T39" s="400"/>
      <c r="U39" s="550">
        <v>2</v>
      </c>
      <c r="V39" s="412"/>
      <c r="W39" s="411" t="s">
        <v>20</v>
      </c>
      <c r="X39" s="428" t="s">
        <v>199</v>
      </c>
      <c r="Y39" s="628">
        <v>1.9</v>
      </c>
      <c r="Z39" s="381"/>
      <c r="AA39" s="441" t="s">
        <v>200</v>
      </c>
      <c r="AB39" s="382">
        <v>2.2999999999999998</v>
      </c>
      <c r="AC39" s="440">
        <f>AB39*7</f>
        <v>16.099999999999998</v>
      </c>
      <c r="AD39" s="382">
        <f>AB39*5</f>
        <v>11.5</v>
      </c>
      <c r="AE39" s="382" t="s">
        <v>201</v>
      </c>
      <c r="AF39" s="439">
        <f>AC39*4+AD39*9</f>
        <v>167.89999999999998</v>
      </c>
    </row>
    <row r="40" spans="2:32" ht="27.95" customHeight="1">
      <c r="B40" s="438" t="s">
        <v>202</v>
      </c>
      <c r="C40" s="474"/>
      <c r="D40" s="597" t="s">
        <v>498</v>
      </c>
      <c r="E40" s="432"/>
      <c r="F40" s="431">
        <v>20</v>
      </c>
      <c r="G40" s="417"/>
      <c r="H40" s="468"/>
      <c r="I40" s="415"/>
      <c r="J40" s="430"/>
      <c r="K40" s="430"/>
      <c r="L40" s="430"/>
      <c r="M40" s="436"/>
      <c r="N40" s="400"/>
      <c r="O40" s="430"/>
      <c r="P40" s="400"/>
      <c r="Q40" s="400"/>
      <c r="R40" s="400"/>
      <c r="S40" s="491"/>
      <c r="T40" s="458"/>
      <c r="U40" s="457"/>
      <c r="V40" s="412"/>
      <c r="W40" s="396" t="s">
        <v>519</v>
      </c>
      <c r="X40" s="428" t="s">
        <v>203</v>
      </c>
      <c r="Y40" s="628">
        <v>2.7</v>
      </c>
      <c r="Z40" s="393"/>
      <c r="AA40" s="381" t="s">
        <v>204</v>
      </c>
      <c r="AB40" s="382">
        <v>1.6</v>
      </c>
      <c r="AC40" s="382">
        <f>AB40*1</f>
        <v>1.6</v>
      </c>
      <c r="AD40" s="382" t="s">
        <v>201</v>
      </c>
      <c r="AE40" s="382">
        <f>AB40*5</f>
        <v>8</v>
      </c>
      <c r="AF40" s="382">
        <f>AC40*4+AE40*4</f>
        <v>38.4</v>
      </c>
    </row>
    <row r="41" spans="2:32" ht="27.95" customHeight="1">
      <c r="B41" s="427" t="s">
        <v>233</v>
      </c>
      <c r="C41" s="474"/>
      <c r="D41" s="632" t="s">
        <v>249</v>
      </c>
      <c r="E41" s="631"/>
      <c r="F41" s="630">
        <v>10</v>
      </c>
      <c r="G41" s="417"/>
      <c r="H41" s="468"/>
      <c r="I41" s="415"/>
      <c r="J41" s="430"/>
      <c r="K41" s="430"/>
      <c r="L41" s="430"/>
      <c r="M41" s="436"/>
      <c r="N41" s="401"/>
      <c r="O41" s="435"/>
      <c r="P41" s="401"/>
      <c r="Q41" s="400"/>
      <c r="R41" s="401"/>
      <c r="S41" s="400"/>
      <c r="T41" s="457"/>
      <c r="U41" s="457"/>
      <c r="V41" s="412"/>
      <c r="W41" s="411" t="s">
        <v>22</v>
      </c>
      <c r="X41" s="428" t="s">
        <v>207</v>
      </c>
      <c r="Y41" s="628">
        <f>AB42</f>
        <v>0</v>
      </c>
      <c r="Z41" s="381"/>
      <c r="AA41" s="381" t="s">
        <v>208</v>
      </c>
      <c r="AB41" s="382">
        <v>2.5</v>
      </c>
      <c r="AC41" s="382"/>
      <c r="AD41" s="382">
        <f>AB41*5</f>
        <v>12.5</v>
      </c>
      <c r="AE41" s="382" t="s">
        <v>201</v>
      </c>
      <c r="AF41" s="382">
        <f>AD41*9</f>
        <v>112.5</v>
      </c>
    </row>
    <row r="42" spans="2:32" ht="27.95" customHeight="1">
      <c r="B42" s="427"/>
      <c r="C42" s="474"/>
      <c r="D42" s="422"/>
      <c r="E42" s="631"/>
      <c r="F42" s="630"/>
      <c r="G42" s="417"/>
      <c r="H42" s="416"/>
      <c r="I42" s="415"/>
      <c r="J42" s="430"/>
      <c r="K42" s="430"/>
      <c r="L42" s="430"/>
      <c r="M42" s="417"/>
      <c r="N42" s="416"/>
      <c r="O42" s="415"/>
      <c r="P42" s="401"/>
      <c r="Q42" s="400"/>
      <c r="R42" s="401"/>
      <c r="S42" s="457"/>
      <c r="T42" s="457"/>
      <c r="U42" s="457"/>
      <c r="V42" s="412"/>
      <c r="W42" s="396" t="s">
        <v>532</v>
      </c>
      <c r="X42" s="420" t="s">
        <v>209</v>
      </c>
      <c r="Y42" s="628">
        <v>0</v>
      </c>
      <c r="Z42" s="393"/>
      <c r="AA42" s="381" t="s">
        <v>210</v>
      </c>
      <c r="AE42" s="381">
        <f>AB42*15</f>
        <v>0</v>
      </c>
    </row>
    <row r="43" spans="2:32" ht="27.95" customHeight="1">
      <c r="B43" s="419" t="s">
        <v>211</v>
      </c>
      <c r="C43" s="547"/>
      <c r="D43" s="629"/>
      <c r="E43" s="401"/>
      <c r="F43" s="422"/>
      <c r="G43" s="417"/>
      <c r="H43" s="416"/>
      <c r="I43" s="415"/>
      <c r="J43" s="436"/>
      <c r="K43" s="401"/>
      <c r="L43" s="436"/>
      <c r="M43" s="422"/>
      <c r="N43" s="422"/>
      <c r="O43" s="422"/>
      <c r="P43" s="401"/>
      <c r="Q43" s="437"/>
      <c r="R43" s="401"/>
      <c r="S43" s="491"/>
      <c r="T43" s="458"/>
      <c r="U43" s="457"/>
      <c r="V43" s="412"/>
      <c r="W43" s="411" t="s">
        <v>212</v>
      </c>
      <c r="X43" s="410"/>
      <c r="Y43" s="628"/>
      <c r="Z43" s="381"/>
      <c r="AC43" s="381">
        <f>SUM(AC38:AC42)</f>
        <v>29.7</v>
      </c>
      <c r="AD43" s="381">
        <f>SUM(AD38:AD42)</f>
        <v>24</v>
      </c>
      <c r="AE43" s="381">
        <f>SUM(AE38:AE42)</f>
        <v>98</v>
      </c>
      <c r="AF43" s="381">
        <f>AC43*4+AD43*9+AE43*4</f>
        <v>726.8</v>
      </c>
    </row>
    <row r="44" spans="2:32" ht="27.95" customHeight="1" thickBot="1">
      <c r="B44" s="408"/>
      <c r="C44" s="393"/>
      <c r="D44" s="542"/>
      <c r="E44" s="529"/>
      <c r="F44" s="627"/>
      <c r="G44" s="406"/>
      <c r="H44" s="405"/>
      <c r="I44" s="404"/>
      <c r="J44" s="626"/>
      <c r="K44" s="626"/>
      <c r="L44" s="626"/>
      <c r="M44" s="615"/>
      <c r="N44" s="615"/>
      <c r="O44" s="615"/>
      <c r="P44" s="615"/>
      <c r="Q44" s="536"/>
      <c r="R44" s="615"/>
      <c r="S44" s="625"/>
      <c r="T44" s="529"/>
      <c r="U44" s="625"/>
      <c r="V44" s="397"/>
      <c r="W44" s="624" t="s">
        <v>531</v>
      </c>
      <c r="X44" s="593"/>
      <c r="Y44" s="623"/>
      <c r="Z44" s="393"/>
      <c r="AC44" s="392">
        <f>AC43*4/AF43</f>
        <v>0.16345624656026417</v>
      </c>
      <c r="AD44" s="392">
        <f>AD43*9/AF43</f>
        <v>0.29719317556411667</v>
      </c>
      <c r="AE44" s="392">
        <f>AE43*4/AF43</f>
        <v>0.53935057787561924</v>
      </c>
    </row>
    <row r="45" spans="2:32" ht="21.75" customHeight="1">
      <c r="C45" s="381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7"/>
      <c r="U45" s="527"/>
      <c r="V45" s="527"/>
      <c r="W45" s="527"/>
      <c r="X45" s="527"/>
      <c r="Y45" s="527"/>
      <c r="Z45" s="390"/>
    </row>
    <row r="46" spans="2:32">
      <c r="B46" s="382"/>
      <c r="D46" s="389"/>
      <c r="E46" s="389"/>
      <c r="F46" s="388"/>
      <c r="G46" s="388"/>
      <c r="H46" s="387"/>
      <c r="I46" s="381"/>
      <c r="J46" s="381"/>
      <c r="K46" s="387"/>
      <c r="L46" s="381"/>
      <c r="N46" s="387"/>
      <c r="O46" s="381"/>
      <c r="Q46" s="387"/>
      <c r="R46" s="381"/>
      <c r="T46" s="387"/>
      <c r="U46" s="381"/>
      <c r="Y46" s="386"/>
    </row>
    <row r="47" spans="2:32" ht="16.5">
      <c r="W47" s="380"/>
      <c r="X47" s="380"/>
      <c r="Y47" s="380"/>
    </row>
    <row r="48" spans="2:32" ht="16.5">
      <c r="W48" s="380"/>
      <c r="X48" s="380"/>
      <c r="Y48" s="380"/>
    </row>
    <row r="49" spans="23:25" ht="16.5">
      <c r="W49" s="380"/>
      <c r="X49" s="380"/>
      <c r="Y49" s="380"/>
    </row>
    <row r="50" spans="23:25" ht="16.5">
      <c r="W50" s="380"/>
      <c r="X50" s="380"/>
      <c r="Y50" s="380"/>
    </row>
    <row r="51" spans="23:25" ht="16.5">
      <c r="W51" s="380"/>
      <c r="X51" s="380"/>
      <c r="Y51" s="380"/>
    </row>
    <row r="52" spans="23:25" ht="16.5">
      <c r="W52" s="380"/>
      <c r="X52" s="380"/>
      <c r="Y52" s="380"/>
    </row>
    <row r="53" spans="23:25" ht="16.5">
      <c r="W53" s="380"/>
      <c r="X53" s="380"/>
      <c r="Y53" s="380"/>
    </row>
    <row r="54" spans="23:25" ht="16.5">
      <c r="W54" s="380"/>
      <c r="X54" s="380"/>
      <c r="Y54" s="380"/>
    </row>
  </sheetData>
  <mergeCells count="15">
    <mergeCell ref="C13:C18"/>
    <mergeCell ref="B17:B18"/>
    <mergeCell ref="B25:B26"/>
    <mergeCell ref="B33:B34"/>
    <mergeCell ref="C37:C42"/>
    <mergeCell ref="B41:B42"/>
    <mergeCell ref="V5:V44"/>
    <mergeCell ref="D46:G46"/>
    <mergeCell ref="C29:C34"/>
    <mergeCell ref="C21:C26"/>
    <mergeCell ref="B1:Y1"/>
    <mergeCell ref="B2:G2"/>
    <mergeCell ref="C5:C10"/>
    <mergeCell ref="B9:B10"/>
    <mergeCell ref="J45:Y45"/>
  </mergeCells>
  <phoneticPr fontId="3" type="noConversion"/>
  <pageMargins left="0.39370078740157483" right="0.15748031496062992" top="0.19685039370078741" bottom="0.15748031496062992" header="0.51181102362204722" footer="0.23622047244094488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30E2D-D505-4E91-83B2-6075FEB50E78}">
  <sheetPr>
    <pageSetUpPr fitToPage="1"/>
  </sheetPr>
  <dimension ref="B1:AF45"/>
  <sheetViews>
    <sheetView view="pageBreakPreview" topLeftCell="A7" zoomScale="60" zoomScaleNormal="60" workbookViewId="0">
      <selection activeCell="I42" sqref="I42:L42"/>
    </sheetView>
  </sheetViews>
  <sheetFormatPr defaultRowHeight="20.25"/>
  <cols>
    <col min="1" max="1" width="1.875" style="657" customWidth="1"/>
    <col min="2" max="2" width="4.875" style="663" customWidth="1"/>
    <col min="3" max="3" width="0" style="657" hidden="1" customWidth="1"/>
    <col min="4" max="4" width="28.625" style="657" customWidth="1"/>
    <col min="5" max="5" width="5.625" style="662" customWidth="1"/>
    <col min="6" max="6" width="9.625" style="657" customWidth="1"/>
    <col min="7" max="7" width="28.625" style="657" customWidth="1"/>
    <col min="8" max="8" width="5.625" style="662" customWidth="1"/>
    <col min="9" max="9" width="9.625" style="657" customWidth="1"/>
    <col min="10" max="10" width="28.625" style="657" customWidth="1"/>
    <col min="11" max="11" width="5.625" style="662" customWidth="1"/>
    <col min="12" max="12" width="9.625" style="657" customWidth="1"/>
    <col min="13" max="13" width="28.625" style="657" customWidth="1"/>
    <col min="14" max="14" width="5.625" style="662" customWidth="1"/>
    <col min="15" max="15" width="9.625" style="657" customWidth="1"/>
    <col min="16" max="16" width="28.625" style="657" customWidth="1"/>
    <col min="17" max="17" width="5.625" style="662" customWidth="1"/>
    <col min="18" max="18" width="9.625" style="657" customWidth="1"/>
    <col min="19" max="19" width="28.625" style="657" customWidth="1"/>
    <col min="20" max="20" width="5.625" style="662" customWidth="1"/>
    <col min="21" max="21" width="9.625" style="657" customWidth="1"/>
    <col min="22" max="22" width="12.125" style="383" customWidth="1"/>
    <col min="23" max="23" width="11.75" style="661" customWidth="1"/>
    <col min="24" max="24" width="11.25" style="212" customWidth="1"/>
    <col min="25" max="25" width="6.625" style="660" customWidth="1"/>
    <col min="26" max="26" width="6.625" style="657" customWidth="1"/>
    <col min="27" max="27" width="6" style="658" hidden="1" customWidth="1"/>
    <col min="28" max="28" width="5.5" style="659" hidden="1" customWidth="1"/>
    <col min="29" max="29" width="7.75" style="658" hidden="1" customWidth="1"/>
    <col min="30" max="30" width="8" style="658" hidden="1" customWidth="1"/>
    <col min="31" max="31" width="7.875" style="658" hidden="1" customWidth="1"/>
    <col min="32" max="32" width="7.5" style="658" hidden="1" customWidth="1"/>
    <col min="33" max="16384" width="9" style="657"/>
  </cols>
  <sheetData>
    <row r="1" spans="2:32" s="658" customFormat="1" ht="45.75">
      <c r="B1" s="526" t="s">
        <v>609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763"/>
      <c r="AB1" s="659"/>
    </row>
    <row r="2" spans="2:32" s="658" customFormat="1" ht="16.5" customHeight="1">
      <c r="B2" s="767"/>
      <c r="C2" s="766"/>
      <c r="D2" s="766"/>
      <c r="E2" s="766"/>
      <c r="F2" s="766"/>
      <c r="G2" s="766"/>
      <c r="H2" s="765"/>
      <c r="I2" s="763"/>
      <c r="J2" s="763"/>
      <c r="K2" s="765"/>
      <c r="L2" s="763"/>
      <c r="M2" s="763"/>
      <c r="N2" s="765"/>
      <c r="O2" s="763"/>
      <c r="P2" s="763"/>
      <c r="Q2" s="765"/>
      <c r="R2" s="763"/>
      <c r="S2" s="763"/>
      <c r="T2" s="765"/>
      <c r="U2" s="763"/>
      <c r="V2" s="521"/>
      <c r="W2" s="764"/>
      <c r="X2" s="520"/>
      <c r="Y2" s="764"/>
      <c r="Z2" s="763"/>
      <c r="AB2" s="659"/>
    </row>
    <row r="3" spans="2:32" s="658" customFormat="1" ht="31.5" customHeight="1" thickBot="1">
      <c r="B3" s="517" t="s">
        <v>176</v>
      </c>
      <c r="C3" s="762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T3" s="761"/>
      <c r="U3" s="761"/>
      <c r="V3" s="514"/>
      <c r="W3" s="760"/>
      <c r="X3" s="512"/>
      <c r="Y3" s="759"/>
      <c r="Z3" s="669"/>
      <c r="AB3" s="659"/>
    </row>
    <row r="4" spans="2:32" s="753" customFormat="1" ht="43.5">
      <c r="B4" s="758" t="s">
        <v>177</v>
      </c>
      <c r="C4" s="757" t="s">
        <v>178</v>
      </c>
      <c r="D4" s="508" t="s">
        <v>179</v>
      </c>
      <c r="E4" s="506" t="s">
        <v>180</v>
      </c>
      <c r="F4" s="505"/>
      <c r="G4" s="508" t="s">
        <v>182</v>
      </c>
      <c r="H4" s="506" t="s">
        <v>180</v>
      </c>
      <c r="I4" s="505"/>
      <c r="J4" s="508" t="s">
        <v>183</v>
      </c>
      <c r="K4" s="506" t="s">
        <v>180</v>
      </c>
      <c r="L4" s="505"/>
      <c r="M4" s="508" t="s">
        <v>183</v>
      </c>
      <c r="N4" s="506" t="s">
        <v>180</v>
      </c>
      <c r="O4" s="505"/>
      <c r="P4" s="508" t="s">
        <v>183</v>
      </c>
      <c r="Q4" s="506" t="s">
        <v>180</v>
      </c>
      <c r="R4" s="505"/>
      <c r="S4" s="507" t="s">
        <v>184</v>
      </c>
      <c r="T4" s="506" t="s">
        <v>180</v>
      </c>
      <c r="U4" s="505"/>
      <c r="V4" s="504" t="s">
        <v>185</v>
      </c>
      <c r="W4" s="756" t="s">
        <v>186</v>
      </c>
      <c r="X4" s="503" t="s">
        <v>187</v>
      </c>
      <c r="Y4" s="755" t="s">
        <v>188</v>
      </c>
      <c r="Z4" s="754"/>
      <c r="AA4" s="695"/>
      <c r="AB4" s="659"/>
      <c r="AC4" s="658"/>
      <c r="AD4" s="658"/>
      <c r="AE4" s="658"/>
      <c r="AF4" s="658"/>
    </row>
    <row r="5" spans="2:32" s="696" customFormat="1" ht="65.099999999999994" customHeight="1">
      <c r="B5" s="715">
        <v>4</v>
      </c>
      <c r="C5" s="710"/>
      <c r="D5" s="452" t="str">
        <f>國華4月菜單!A30</f>
        <v xml:space="preserve">香Q米飯 </v>
      </c>
      <c r="E5" s="737" t="s">
        <v>218</v>
      </c>
      <c r="F5" s="499" t="s">
        <v>181</v>
      </c>
      <c r="G5" s="452" t="str">
        <f>國華4月菜單!A31</f>
        <v xml:space="preserve">   海苔香魚(炸海加)  </v>
      </c>
      <c r="H5" s="451" t="s">
        <v>217</v>
      </c>
      <c r="I5" s="499" t="s">
        <v>181</v>
      </c>
      <c r="J5" s="452" t="str">
        <f>國華4月菜單!A32</f>
        <v xml:space="preserve">香菇肉醬 </v>
      </c>
      <c r="K5" s="568" t="s">
        <v>219</v>
      </c>
      <c r="L5" s="499" t="s">
        <v>181</v>
      </c>
      <c r="M5" s="452" t="str">
        <f>國華4月菜單!A33</f>
        <v xml:space="preserve">     絲瓜麵線       </v>
      </c>
      <c r="N5" s="452" t="s">
        <v>219</v>
      </c>
      <c r="O5" s="499" t="s">
        <v>181</v>
      </c>
      <c r="P5" s="452" t="str">
        <f>國華4月菜單!A34</f>
        <v>淺色蔬菜</v>
      </c>
      <c r="Q5" s="452" t="s">
        <v>216</v>
      </c>
      <c r="R5" s="499" t="s">
        <v>181</v>
      </c>
      <c r="S5" s="452" t="str">
        <f>國華4月菜單!A35</f>
        <v>海帶苗蛋花湯</v>
      </c>
      <c r="T5" s="452" t="s">
        <v>219</v>
      </c>
      <c r="U5" s="499" t="s">
        <v>181</v>
      </c>
      <c r="V5" s="498" t="s">
        <v>487</v>
      </c>
      <c r="W5" s="714" t="s">
        <v>21</v>
      </c>
      <c r="X5" s="448" t="s">
        <v>190</v>
      </c>
      <c r="Y5" s="471">
        <v>5.3</v>
      </c>
      <c r="Z5" s="658"/>
      <c r="AA5" s="658"/>
      <c r="AB5" s="659"/>
      <c r="AC5" s="658" t="s">
        <v>191</v>
      </c>
      <c r="AD5" s="658" t="s">
        <v>192</v>
      </c>
      <c r="AE5" s="658" t="s">
        <v>193</v>
      </c>
      <c r="AF5" s="658" t="s">
        <v>194</v>
      </c>
    </row>
    <row r="6" spans="2:32" ht="27.95" customHeight="1">
      <c r="B6" s="712" t="s">
        <v>195</v>
      </c>
      <c r="C6" s="710"/>
      <c r="D6" s="752" t="s">
        <v>242</v>
      </c>
      <c r="E6" s="751"/>
      <c r="F6" s="750">
        <v>100</v>
      </c>
      <c r="G6" s="462" t="s">
        <v>608</v>
      </c>
      <c r="H6" s="749" t="s">
        <v>607</v>
      </c>
      <c r="I6" s="401">
        <v>50</v>
      </c>
      <c r="J6" s="490" t="s">
        <v>497</v>
      </c>
      <c r="K6" s="435"/>
      <c r="L6" s="490">
        <v>10</v>
      </c>
      <c r="M6" s="400" t="s">
        <v>480</v>
      </c>
      <c r="N6" s="400"/>
      <c r="O6" s="400">
        <v>60</v>
      </c>
      <c r="P6" s="748" t="s">
        <v>353</v>
      </c>
      <c r="Q6" s="748"/>
      <c r="R6" s="748">
        <v>100</v>
      </c>
      <c r="S6" s="400" t="s">
        <v>606</v>
      </c>
      <c r="T6" s="401"/>
      <c r="U6" s="400">
        <v>1</v>
      </c>
      <c r="V6" s="450"/>
      <c r="W6" s="670" t="s">
        <v>527</v>
      </c>
      <c r="X6" s="445" t="s">
        <v>196</v>
      </c>
      <c r="Y6" s="455">
        <v>2.2999999999999998</v>
      </c>
      <c r="Z6" s="669"/>
      <c r="AA6" s="695" t="s">
        <v>197</v>
      </c>
      <c r="AB6" s="659">
        <v>6</v>
      </c>
      <c r="AC6" s="659">
        <f>AB6*2</f>
        <v>12</v>
      </c>
      <c r="AD6" s="659"/>
      <c r="AE6" s="659">
        <f>AB6*15</f>
        <v>90</v>
      </c>
      <c r="AF6" s="659">
        <f>AC6*4+AE6*4</f>
        <v>408</v>
      </c>
    </row>
    <row r="7" spans="2:32" ht="27.95" customHeight="1">
      <c r="B7" s="712">
        <v>18</v>
      </c>
      <c r="C7" s="710"/>
      <c r="D7" s="747"/>
      <c r="E7" s="746"/>
      <c r="F7" s="744"/>
      <c r="G7" s="740" t="s">
        <v>518</v>
      </c>
      <c r="H7" s="401"/>
      <c r="I7" s="401">
        <v>0.05</v>
      </c>
      <c r="J7" s="490" t="s">
        <v>498</v>
      </c>
      <c r="K7" s="435"/>
      <c r="L7" s="490">
        <v>10</v>
      </c>
      <c r="M7" s="400" t="s">
        <v>605</v>
      </c>
      <c r="N7" s="400"/>
      <c r="O7" s="400">
        <v>5</v>
      </c>
      <c r="P7" s="457"/>
      <c r="Q7" s="457"/>
      <c r="R7" s="457"/>
      <c r="S7" s="490" t="s">
        <v>510</v>
      </c>
      <c r="T7" s="400"/>
      <c r="U7" s="400">
        <v>5</v>
      </c>
      <c r="V7" s="450"/>
      <c r="W7" s="678" t="s">
        <v>20</v>
      </c>
      <c r="X7" s="428" t="s">
        <v>199</v>
      </c>
      <c r="Y7" s="455">
        <v>1.8</v>
      </c>
      <c r="Z7" s="658"/>
      <c r="AA7" s="693" t="s">
        <v>200</v>
      </c>
      <c r="AB7" s="659">
        <v>2</v>
      </c>
      <c r="AC7" s="692">
        <f>AB7*7</f>
        <v>14</v>
      </c>
      <c r="AD7" s="659">
        <f>AB7*5</f>
        <v>10</v>
      </c>
      <c r="AE7" s="659" t="s">
        <v>201</v>
      </c>
      <c r="AF7" s="691">
        <f>AC7*4+AD7*9</f>
        <v>146</v>
      </c>
    </row>
    <row r="8" spans="2:32" ht="27.95" customHeight="1">
      <c r="B8" s="712" t="s">
        <v>202</v>
      </c>
      <c r="C8" s="710"/>
      <c r="D8" s="747"/>
      <c r="E8" s="746"/>
      <c r="F8" s="744"/>
      <c r="G8" s="401"/>
      <c r="H8" s="401"/>
      <c r="I8" s="401"/>
      <c r="J8" s="490" t="s">
        <v>492</v>
      </c>
      <c r="K8" s="442"/>
      <c r="L8" s="490">
        <v>40</v>
      </c>
      <c r="M8" s="436"/>
      <c r="N8" s="413"/>
      <c r="O8" s="401"/>
      <c r="P8" s="400"/>
      <c r="Q8" s="458"/>
      <c r="R8" s="457"/>
      <c r="S8" s="490" t="s">
        <v>508</v>
      </c>
      <c r="T8" s="457"/>
      <c r="U8" s="457">
        <v>5</v>
      </c>
      <c r="V8" s="450"/>
      <c r="W8" s="670" t="s">
        <v>557</v>
      </c>
      <c r="X8" s="428" t="s">
        <v>203</v>
      </c>
      <c r="Y8" s="455">
        <v>2.5</v>
      </c>
      <c r="Z8" s="669"/>
      <c r="AA8" s="658" t="s">
        <v>204</v>
      </c>
      <c r="AB8" s="659">
        <v>1.5</v>
      </c>
      <c r="AC8" s="659">
        <f>AB8*1</f>
        <v>1.5</v>
      </c>
      <c r="AD8" s="659" t="s">
        <v>201</v>
      </c>
      <c r="AE8" s="659">
        <f>AB8*5</f>
        <v>7.5</v>
      </c>
      <c r="AF8" s="659">
        <f>AC8*4+AE8*4</f>
        <v>36</v>
      </c>
    </row>
    <row r="9" spans="2:32" ht="27.95" customHeight="1">
      <c r="B9" s="711" t="s">
        <v>205</v>
      </c>
      <c r="C9" s="710"/>
      <c r="D9" s="745"/>
      <c r="E9" s="424"/>
      <c r="F9" s="744"/>
      <c r="G9" s="401"/>
      <c r="H9" s="413"/>
      <c r="I9" s="401"/>
      <c r="J9" s="433"/>
      <c r="K9" s="401"/>
      <c r="L9" s="401"/>
      <c r="M9" s="415"/>
      <c r="N9" s="437"/>
      <c r="O9" s="401"/>
      <c r="P9" s="400"/>
      <c r="Q9" s="458"/>
      <c r="R9" s="457"/>
      <c r="S9" s="491"/>
      <c r="T9" s="458"/>
      <c r="U9" s="457"/>
      <c r="V9" s="450"/>
      <c r="W9" s="678" t="s">
        <v>22</v>
      </c>
      <c r="X9" s="428" t="s">
        <v>207</v>
      </c>
      <c r="Y9" s="455">
        <v>0</v>
      </c>
      <c r="Z9" s="658"/>
      <c r="AA9" s="658" t="s">
        <v>208</v>
      </c>
      <c r="AB9" s="659">
        <v>2.5</v>
      </c>
      <c r="AC9" s="659"/>
      <c r="AD9" s="659">
        <f>AB9*5</f>
        <v>12.5</v>
      </c>
      <c r="AE9" s="659" t="s">
        <v>201</v>
      </c>
      <c r="AF9" s="659">
        <f>AD9*9</f>
        <v>112.5</v>
      </c>
    </row>
    <row r="10" spans="2:32" ht="27.95" customHeight="1">
      <c r="B10" s="711"/>
      <c r="C10" s="710"/>
      <c r="D10" s="417"/>
      <c r="E10" s="416"/>
      <c r="F10" s="744"/>
      <c r="G10" s="401"/>
      <c r="H10" s="401"/>
      <c r="I10" s="401"/>
      <c r="J10" s="433"/>
      <c r="K10" s="401"/>
      <c r="L10" s="401"/>
      <c r="M10" s="466"/>
      <c r="N10" s="544"/>
      <c r="O10" s="465"/>
      <c r="P10" s="400"/>
      <c r="Q10" s="458"/>
      <c r="R10" s="457"/>
      <c r="S10" s="491"/>
      <c r="T10" s="458"/>
      <c r="U10" s="457"/>
      <c r="V10" s="450"/>
      <c r="W10" s="670" t="s">
        <v>604</v>
      </c>
      <c r="X10" s="420" t="s">
        <v>209</v>
      </c>
      <c r="Y10" s="739">
        <v>0</v>
      </c>
      <c r="Z10" s="669"/>
      <c r="AA10" s="658" t="s">
        <v>210</v>
      </c>
      <c r="AE10" s="658">
        <f>AB10*15</f>
        <v>0</v>
      </c>
    </row>
    <row r="11" spans="2:32" ht="27.95" customHeight="1">
      <c r="B11" s="419" t="s">
        <v>211</v>
      </c>
      <c r="C11" s="709"/>
      <c r="D11" s="417"/>
      <c r="E11" s="416"/>
      <c r="F11" s="744"/>
      <c r="G11" s="401"/>
      <c r="H11" s="401"/>
      <c r="I11" s="401"/>
      <c r="J11" s="433"/>
      <c r="K11" s="401"/>
      <c r="L11" s="401"/>
      <c r="M11" s="586"/>
      <c r="N11" s="637"/>
      <c r="O11" s="586"/>
      <c r="P11" s="400"/>
      <c r="Q11" s="458"/>
      <c r="R11" s="457"/>
      <c r="S11" s="457"/>
      <c r="T11" s="458"/>
      <c r="U11" s="457"/>
      <c r="V11" s="450"/>
      <c r="W11" s="678" t="s">
        <v>212</v>
      </c>
      <c r="X11" s="410"/>
      <c r="Y11" s="455"/>
      <c r="Z11" s="658"/>
      <c r="AC11" s="658">
        <f>SUM(AC6:AC10)</f>
        <v>27.5</v>
      </c>
      <c r="AD11" s="658">
        <f>SUM(AD6:AD10)</f>
        <v>22.5</v>
      </c>
      <c r="AE11" s="658">
        <f>SUM(AE6:AE10)</f>
        <v>97.5</v>
      </c>
      <c r="AF11" s="658">
        <f>AC11*4+AD11*9+AE11*4</f>
        <v>702.5</v>
      </c>
    </row>
    <row r="12" spans="2:32" ht="27.95" customHeight="1">
      <c r="B12" s="708"/>
      <c r="C12" s="707"/>
      <c r="D12" s="417"/>
      <c r="E12" s="405"/>
      <c r="F12" s="743"/>
      <c r="G12" s="401"/>
      <c r="H12" s="401"/>
      <c r="I12" s="401"/>
      <c r="J12" s="433"/>
      <c r="K12" s="401"/>
      <c r="L12" s="401"/>
      <c r="M12" s="430"/>
      <c r="N12" s="458"/>
      <c r="O12" s="430"/>
      <c r="P12" s="400"/>
      <c r="Q12" s="458"/>
      <c r="R12" s="457"/>
      <c r="S12" s="457"/>
      <c r="T12" s="458"/>
      <c r="U12" s="457"/>
      <c r="V12" s="450"/>
      <c r="W12" s="670" t="s">
        <v>603</v>
      </c>
      <c r="X12" s="456"/>
      <c r="Y12" s="739"/>
      <c r="Z12" s="669"/>
      <c r="AC12" s="668">
        <f>AC11*4/AF11</f>
        <v>0.15658362989323843</v>
      </c>
      <c r="AD12" s="668">
        <f>AD11*9/AF11</f>
        <v>0.28825622775800713</v>
      </c>
      <c r="AE12" s="668">
        <f>AE11*4/AF11</f>
        <v>0.55516014234875444</v>
      </c>
    </row>
    <row r="13" spans="2:32" s="696" customFormat="1" ht="27.95" customHeight="1">
      <c r="B13" s="715">
        <v>4</v>
      </c>
      <c r="C13" s="710"/>
      <c r="D13" s="452" t="str">
        <f>國華4月菜單!E30</f>
        <v>地瓜小米飯</v>
      </c>
      <c r="E13" s="742" t="s">
        <v>218</v>
      </c>
      <c r="F13" s="452"/>
      <c r="G13" s="452" t="str">
        <f>國華4月菜單!E31</f>
        <v xml:space="preserve">鐵路排骨肉 </v>
      </c>
      <c r="H13" s="452" t="s">
        <v>484</v>
      </c>
      <c r="I13" s="452"/>
      <c r="J13" s="452" t="str">
        <f>國華4月菜單!E32</f>
        <v>沙茶筍絲羹(芡)</v>
      </c>
      <c r="K13" s="452" t="s">
        <v>219</v>
      </c>
      <c r="L13" s="452"/>
      <c r="M13" s="452" t="str">
        <f>國華4月菜單!E33</f>
        <v xml:space="preserve"> 豆腐絞肉(豆) +海苔香薯(炸) </v>
      </c>
      <c r="N13" s="452" t="s">
        <v>219</v>
      </c>
      <c r="O13" s="452"/>
      <c r="P13" s="452" t="str">
        <f>國華4月菜單!E34</f>
        <v>有機深色蔬菜</v>
      </c>
      <c r="Q13" s="452" t="s">
        <v>216</v>
      </c>
      <c r="R13" s="452"/>
      <c r="S13" s="452" t="str">
        <f>國華4月菜單!E35</f>
        <v>冬瓜龍骨湯</v>
      </c>
      <c r="T13" s="452" t="s">
        <v>219</v>
      </c>
      <c r="U13" s="452"/>
      <c r="V13" s="450"/>
      <c r="W13" s="714" t="s">
        <v>21</v>
      </c>
      <c r="X13" s="448" t="s">
        <v>190</v>
      </c>
      <c r="Y13" s="471">
        <v>5</v>
      </c>
      <c r="Z13" s="658"/>
      <c r="AA13" s="658"/>
      <c r="AB13" s="659"/>
      <c r="AC13" s="658" t="s">
        <v>191</v>
      </c>
      <c r="AD13" s="658" t="s">
        <v>192</v>
      </c>
      <c r="AE13" s="658" t="s">
        <v>193</v>
      </c>
      <c r="AF13" s="658" t="s">
        <v>194</v>
      </c>
    </row>
    <row r="14" spans="2:32" ht="27.95" customHeight="1">
      <c r="B14" s="712" t="s">
        <v>195</v>
      </c>
      <c r="C14" s="710"/>
      <c r="D14" s="400" t="s">
        <v>242</v>
      </c>
      <c r="E14" s="400"/>
      <c r="F14" s="400">
        <v>70</v>
      </c>
      <c r="G14" s="401" t="s">
        <v>602</v>
      </c>
      <c r="H14" s="401"/>
      <c r="I14" s="401">
        <v>70</v>
      </c>
      <c r="J14" s="587" t="s">
        <v>515</v>
      </c>
      <c r="K14" s="587"/>
      <c r="L14" s="587">
        <v>40</v>
      </c>
      <c r="M14" s="401" t="s">
        <v>479</v>
      </c>
      <c r="N14" s="401" t="s">
        <v>227</v>
      </c>
      <c r="O14" s="401">
        <v>50</v>
      </c>
      <c r="P14" s="400" t="s">
        <v>398</v>
      </c>
      <c r="Q14" s="400"/>
      <c r="R14" s="400">
        <v>100</v>
      </c>
      <c r="S14" s="491" t="s">
        <v>552</v>
      </c>
      <c r="T14" s="457"/>
      <c r="U14" s="457">
        <v>35</v>
      </c>
      <c r="V14" s="450"/>
      <c r="W14" s="670" t="s">
        <v>527</v>
      </c>
      <c r="X14" s="445" t="s">
        <v>196</v>
      </c>
      <c r="Y14" s="455">
        <v>2.6</v>
      </c>
      <c r="Z14" s="669"/>
      <c r="AA14" s="695" t="s">
        <v>197</v>
      </c>
      <c r="AB14" s="659">
        <v>6</v>
      </c>
      <c r="AC14" s="659">
        <f>AB14*2</f>
        <v>12</v>
      </c>
      <c r="AD14" s="659"/>
      <c r="AE14" s="659">
        <f>AB14*15</f>
        <v>90</v>
      </c>
      <c r="AF14" s="659">
        <f>AC14*4+AE14*4</f>
        <v>408</v>
      </c>
    </row>
    <row r="15" spans="2:32" ht="27.95" customHeight="1">
      <c r="B15" s="712">
        <v>19</v>
      </c>
      <c r="C15" s="710"/>
      <c r="D15" s="400" t="s">
        <v>549</v>
      </c>
      <c r="E15" s="400"/>
      <c r="F15" s="400">
        <v>20</v>
      </c>
      <c r="G15" s="415"/>
      <c r="H15" s="401"/>
      <c r="I15" s="401"/>
      <c r="J15" s="587" t="s">
        <v>601</v>
      </c>
      <c r="K15" s="587"/>
      <c r="L15" s="741">
        <v>5</v>
      </c>
      <c r="M15" s="436" t="s">
        <v>492</v>
      </c>
      <c r="N15" s="469"/>
      <c r="O15" s="436">
        <v>5</v>
      </c>
      <c r="P15" s="400"/>
      <c r="Q15" s="400"/>
      <c r="R15" s="400"/>
      <c r="S15" s="551" t="s">
        <v>496</v>
      </c>
      <c r="T15" s="458"/>
      <c r="U15" s="457">
        <v>2</v>
      </c>
      <c r="V15" s="450"/>
      <c r="W15" s="678" t="s">
        <v>20</v>
      </c>
      <c r="X15" s="428" t="s">
        <v>199</v>
      </c>
      <c r="Y15" s="455">
        <v>2</v>
      </c>
      <c r="Z15" s="658"/>
      <c r="AA15" s="693" t="s">
        <v>200</v>
      </c>
      <c r="AB15" s="659">
        <v>2.2000000000000002</v>
      </c>
      <c r="AC15" s="692">
        <f>AB15*7</f>
        <v>15.400000000000002</v>
      </c>
      <c r="AD15" s="659">
        <f>AB15*5</f>
        <v>11</v>
      </c>
      <c r="AE15" s="659" t="s">
        <v>201</v>
      </c>
      <c r="AF15" s="691">
        <f>AC15*4+AD15*9</f>
        <v>160.60000000000002</v>
      </c>
    </row>
    <row r="16" spans="2:32" ht="27.95" customHeight="1">
      <c r="B16" s="712" t="s">
        <v>202</v>
      </c>
      <c r="C16" s="710"/>
      <c r="D16" s="400" t="s">
        <v>339</v>
      </c>
      <c r="E16" s="437"/>
      <c r="F16" s="400">
        <v>36</v>
      </c>
      <c r="G16" s="422"/>
      <c r="H16" s="459"/>
      <c r="I16" s="422"/>
      <c r="J16" s="587" t="s">
        <v>509</v>
      </c>
      <c r="K16" s="588"/>
      <c r="L16" s="587">
        <v>5</v>
      </c>
      <c r="M16" s="443"/>
      <c r="N16" s="433"/>
      <c r="O16" s="443"/>
      <c r="P16" s="401"/>
      <c r="Q16" s="401"/>
      <c r="R16" s="401"/>
      <c r="S16" s="422"/>
      <c r="T16" s="401"/>
      <c r="U16" s="401"/>
      <c r="V16" s="450"/>
      <c r="W16" s="670" t="s">
        <v>557</v>
      </c>
      <c r="X16" s="428" t="s">
        <v>203</v>
      </c>
      <c r="Y16" s="455">
        <v>2.2999999999999998</v>
      </c>
      <c r="Z16" s="669"/>
      <c r="AA16" s="658" t="s">
        <v>204</v>
      </c>
      <c r="AB16" s="659">
        <v>1.6</v>
      </c>
      <c r="AC16" s="659">
        <f>AB16*1</f>
        <v>1.6</v>
      </c>
      <c r="AD16" s="659" t="s">
        <v>201</v>
      </c>
      <c r="AE16" s="659">
        <f>AB16*5</f>
        <v>8</v>
      </c>
      <c r="AF16" s="659">
        <f>AC16*4+AE16*4</f>
        <v>38.4</v>
      </c>
    </row>
    <row r="17" spans="2:32" ht="27.95" customHeight="1">
      <c r="B17" s="711" t="s">
        <v>213</v>
      </c>
      <c r="C17" s="710"/>
      <c r="D17" s="437"/>
      <c r="E17" s="437"/>
      <c r="F17" s="400"/>
      <c r="G17" s="433"/>
      <c r="H17" s="437"/>
      <c r="I17" s="400"/>
      <c r="J17" s="587" t="s">
        <v>249</v>
      </c>
      <c r="K17" s="588"/>
      <c r="L17" s="587">
        <v>5</v>
      </c>
      <c r="M17" s="443"/>
      <c r="N17" s="433"/>
      <c r="O17" s="443"/>
      <c r="P17" s="401"/>
      <c r="Q17" s="401"/>
      <c r="R17" s="401"/>
      <c r="S17" s="467"/>
      <c r="T17" s="458"/>
      <c r="U17" s="457"/>
      <c r="V17" s="450"/>
      <c r="W17" s="678" t="s">
        <v>22</v>
      </c>
      <c r="X17" s="428" t="s">
        <v>207</v>
      </c>
      <c r="Y17" s="455">
        <v>0</v>
      </c>
      <c r="Z17" s="658"/>
      <c r="AA17" s="658" t="s">
        <v>208</v>
      </c>
      <c r="AB17" s="659">
        <v>2.5</v>
      </c>
      <c r="AC17" s="659"/>
      <c r="AD17" s="659">
        <f>AB17*5</f>
        <v>12.5</v>
      </c>
      <c r="AE17" s="659" t="s">
        <v>201</v>
      </c>
      <c r="AF17" s="659">
        <f>AD17*9</f>
        <v>112.5</v>
      </c>
    </row>
    <row r="18" spans="2:32" ht="27.95" customHeight="1">
      <c r="B18" s="711"/>
      <c r="C18" s="710"/>
      <c r="D18" s="458"/>
      <c r="E18" s="458"/>
      <c r="F18" s="457"/>
      <c r="G18" s="457"/>
      <c r="H18" s="458"/>
      <c r="I18" s="457"/>
      <c r="J18" s="587" t="s">
        <v>560</v>
      </c>
      <c r="K18" s="587"/>
      <c r="L18" s="587">
        <v>10</v>
      </c>
      <c r="M18" s="401" t="s">
        <v>533</v>
      </c>
      <c r="N18" s="401" t="s">
        <v>217</v>
      </c>
      <c r="O18" s="401">
        <v>25</v>
      </c>
      <c r="P18" s="443"/>
      <c r="Q18" s="433"/>
      <c r="R18" s="443"/>
      <c r="S18" s="491"/>
      <c r="T18" s="458"/>
      <c r="U18" s="457"/>
      <c r="V18" s="450"/>
      <c r="W18" s="670" t="s">
        <v>517</v>
      </c>
      <c r="X18" s="420" t="s">
        <v>209</v>
      </c>
      <c r="Y18" s="739">
        <v>0</v>
      </c>
      <c r="Z18" s="669"/>
      <c r="AA18" s="658" t="s">
        <v>210</v>
      </c>
      <c r="AB18" s="659">
        <v>1</v>
      </c>
      <c r="AE18" s="658">
        <f>AB18*15</f>
        <v>15</v>
      </c>
    </row>
    <row r="19" spans="2:32" ht="27.95" customHeight="1">
      <c r="B19" s="419" t="s">
        <v>211</v>
      </c>
      <c r="C19" s="709"/>
      <c r="D19" s="458"/>
      <c r="E19" s="458"/>
      <c r="F19" s="457"/>
      <c r="G19" s="457"/>
      <c r="H19" s="458"/>
      <c r="I19" s="457"/>
      <c r="J19" s="741" t="s">
        <v>474</v>
      </c>
      <c r="K19" s="741"/>
      <c r="L19" s="741">
        <v>0.05</v>
      </c>
      <c r="M19" s="740" t="s">
        <v>600</v>
      </c>
      <c r="N19" s="401"/>
      <c r="O19" s="401">
        <v>0.05</v>
      </c>
      <c r="P19" s="433"/>
      <c r="Q19" s="461"/>
      <c r="R19" s="430"/>
      <c r="S19" s="457"/>
      <c r="T19" s="458"/>
      <c r="U19" s="457"/>
      <c r="V19" s="450"/>
      <c r="W19" s="678" t="s">
        <v>212</v>
      </c>
      <c r="X19" s="410"/>
      <c r="Y19" s="455"/>
      <c r="Z19" s="658"/>
      <c r="AC19" s="658">
        <f>SUM(AC14:AC18)</f>
        <v>29.000000000000004</v>
      </c>
      <c r="AD19" s="658">
        <f>SUM(AD14:AD18)</f>
        <v>23.5</v>
      </c>
      <c r="AE19" s="658">
        <f>SUM(AE14:AE18)</f>
        <v>113</v>
      </c>
      <c r="AF19" s="658">
        <f>AC19*4+AD19*9+AE19*4</f>
        <v>779.5</v>
      </c>
    </row>
    <row r="20" spans="2:32" ht="27.95" customHeight="1">
      <c r="B20" s="708"/>
      <c r="C20" s="707"/>
      <c r="D20" s="458"/>
      <c r="E20" s="458"/>
      <c r="F20" s="457"/>
      <c r="G20" s="457"/>
      <c r="H20" s="458"/>
      <c r="I20" s="457"/>
      <c r="J20" s="457"/>
      <c r="K20" s="458"/>
      <c r="L20" s="457"/>
      <c r="M20" s="400"/>
      <c r="N20" s="437"/>
      <c r="O20" s="401"/>
      <c r="P20" s="400"/>
      <c r="Q20" s="458"/>
      <c r="R20" s="457"/>
      <c r="S20" s="457"/>
      <c r="T20" s="458"/>
      <c r="U20" s="457"/>
      <c r="V20" s="450"/>
      <c r="W20" s="670" t="s">
        <v>599</v>
      </c>
      <c r="X20" s="395"/>
      <c r="Y20" s="739"/>
      <c r="Z20" s="669"/>
      <c r="AC20" s="668">
        <f>AC19*4/AF19</f>
        <v>0.14881334188582426</v>
      </c>
      <c r="AD20" s="668">
        <f>AD19*9/AF19</f>
        <v>0.27132777421423987</v>
      </c>
      <c r="AE20" s="668">
        <f>AE19*4/AF19</f>
        <v>0.5798588838999359</v>
      </c>
    </row>
    <row r="21" spans="2:32" s="696" customFormat="1" ht="27.95" customHeight="1">
      <c r="B21" s="738">
        <v>4</v>
      </c>
      <c r="C21" s="710"/>
      <c r="D21" s="452" t="str">
        <f>國華4月菜單!I30</f>
        <v>香Q米飯</v>
      </c>
      <c r="E21" s="703" t="s">
        <v>218</v>
      </c>
      <c r="F21" s="452"/>
      <c r="G21" s="452" t="str">
        <f>國華4月菜單!I31</f>
        <v>塔香雞</v>
      </c>
      <c r="H21" s="451" t="s">
        <v>219</v>
      </c>
      <c r="I21" s="452"/>
      <c r="J21" s="452" t="str">
        <f>國華4月菜單!I32</f>
        <v>醬汁炒手(冷)</v>
      </c>
      <c r="K21" s="655" t="s">
        <v>219</v>
      </c>
      <c r="L21" s="452"/>
      <c r="M21" s="452" t="str">
        <f>國華4月菜單!I33</f>
        <v xml:space="preserve">  海絲茶碗蒸 </v>
      </c>
      <c r="N21" s="452" t="s">
        <v>218</v>
      </c>
      <c r="O21" s="452"/>
      <c r="P21" s="452" t="str">
        <f>國華4月菜單!I34</f>
        <v>深色蔬菜</v>
      </c>
      <c r="Q21" s="452" t="s">
        <v>216</v>
      </c>
      <c r="R21" s="452"/>
      <c r="S21" s="452" t="str">
        <f>國華4月菜單!I35</f>
        <v>三絲湯</v>
      </c>
      <c r="T21" s="737" t="s">
        <v>219</v>
      </c>
      <c r="U21" s="452"/>
      <c r="V21" s="450"/>
      <c r="W21" s="697" t="s">
        <v>21</v>
      </c>
      <c r="X21" s="573" t="s">
        <v>190</v>
      </c>
      <c r="Y21" s="736">
        <v>5.6</v>
      </c>
      <c r="Z21" s="658"/>
      <c r="AA21" s="658"/>
      <c r="AB21" s="659"/>
      <c r="AC21" s="658" t="s">
        <v>191</v>
      </c>
      <c r="AD21" s="658" t="s">
        <v>192</v>
      </c>
      <c r="AE21" s="658" t="s">
        <v>193</v>
      </c>
      <c r="AF21" s="658" t="s">
        <v>194</v>
      </c>
    </row>
    <row r="22" spans="2:32" s="716" customFormat="1" ht="27.75" customHeight="1">
      <c r="B22" s="734" t="s">
        <v>195</v>
      </c>
      <c r="C22" s="710"/>
      <c r="D22" s="559" t="s">
        <v>242</v>
      </c>
      <c r="E22" s="558"/>
      <c r="F22" s="557">
        <v>100</v>
      </c>
      <c r="G22" s="400" t="s">
        <v>525</v>
      </c>
      <c r="H22" s="400"/>
      <c r="I22" s="682">
        <v>60</v>
      </c>
      <c r="J22" s="401" t="s">
        <v>598</v>
      </c>
      <c r="K22" s="400" t="s">
        <v>536</v>
      </c>
      <c r="L22" s="401">
        <v>34</v>
      </c>
      <c r="M22" s="401" t="s">
        <v>529</v>
      </c>
      <c r="N22" s="401"/>
      <c r="O22" s="401">
        <v>35</v>
      </c>
      <c r="P22" s="400" t="s">
        <v>372</v>
      </c>
      <c r="Q22" s="400"/>
      <c r="R22" s="400">
        <v>100</v>
      </c>
      <c r="S22" s="417" t="s">
        <v>515</v>
      </c>
      <c r="T22" s="650"/>
      <c r="U22" s="415">
        <v>30</v>
      </c>
      <c r="V22" s="450"/>
      <c r="W22" s="670" t="s">
        <v>597</v>
      </c>
      <c r="X22" s="445" t="s">
        <v>196</v>
      </c>
      <c r="Y22" s="729">
        <v>2.4</v>
      </c>
      <c r="Z22" s="719"/>
      <c r="AA22" s="695" t="s">
        <v>197</v>
      </c>
      <c r="AB22" s="659">
        <v>6</v>
      </c>
      <c r="AC22" s="659">
        <f>AB22*2</f>
        <v>12</v>
      </c>
      <c r="AD22" s="659"/>
      <c r="AE22" s="659">
        <f>AB22*15</f>
        <v>90</v>
      </c>
      <c r="AF22" s="659">
        <f>AC22*4+AE22*4</f>
        <v>408</v>
      </c>
    </row>
    <row r="23" spans="2:32" s="716" customFormat="1" ht="27.95" customHeight="1">
      <c r="B23" s="734">
        <v>20</v>
      </c>
      <c r="C23" s="710"/>
      <c r="D23" s="470"/>
      <c r="E23" s="401"/>
      <c r="F23" s="421"/>
      <c r="G23" s="470"/>
      <c r="H23" s="401"/>
      <c r="I23" s="401"/>
      <c r="J23" s="401"/>
      <c r="K23" s="400"/>
      <c r="L23" s="401"/>
      <c r="M23" s="400" t="s">
        <v>524</v>
      </c>
      <c r="N23" s="400"/>
      <c r="O23" s="400">
        <v>0.3</v>
      </c>
      <c r="P23" s="401"/>
      <c r="Q23" s="400"/>
      <c r="R23" s="401"/>
      <c r="S23" s="401" t="s">
        <v>523</v>
      </c>
      <c r="T23" s="681"/>
      <c r="U23" s="735">
        <v>2</v>
      </c>
      <c r="V23" s="450"/>
      <c r="W23" s="678" t="s">
        <v>20</v>
      </c>
      <c r="X23" s="428" t="s">
        <v>199</v>
      </c>
      <c r="Y23" s="729">
        <v>1.7</v>
      </c>
      <c r="Z23" s="717"/>
      <c r="AA23" s="693" t="s">
        <v>200</v>
      </c>
      <c r="AB23" s="659">
        <v>2</v>
      </c>
      <c r="AC23" s="692">
        <f>AB23*7</f>
        <v>14</v>
      </c>
      <c r="AD23" s="659">
        <f>AB23*5</f>
        <v>10</v>
      </c>
      <c r="AE23" s="659" t="s">
        <v>201</v>
      </c>
      <c r="AF23" s="691">
        <f>AC23*4+AD23*9</f>
        <v>146</v>
      </c>
    </row>
    <row r="24" spans="2:32" s="716" customFormat="1" ht="27.95" customHeight="1">
      <c r="B24" s="734" t="s">
        <v>202</v>
      </c>
      <c r="C24" s="710"/>
      <c r="D24" s="470"/>
      <c r="E24" s="401"/>
      <c r="F24" s="421"/>
      <c r="G24" s="415"/>
      <c r="H24" s="401"/>
      <c r="I24" s="401"/>
      <c r="J24" s="401"/>
      <c r="K24" s="400"/>
      <c r="L24" s="401"/>
      <c r="M24" s="401" t="s">
        <v>474</v>
      </c>
      <c r="N24" s="437"/>
      <c r="O24" s="401">
        <v>0.1</v>
      </c>
      <c r="P24" s="401"/>
      <c r="Q24" s="401"/>
      <c r="R24" s="401"/>
      <c r="S24" s="597" t="s">
        <v>558</v>
      </c>
      <c r="T24" s="633"/>
      <c r="U24" s="431">
        <v>5</v>
      </c>
      <c r="V24" s="450"/>
      <c r="W24" s="670" t="s">
        <v>519</v>
      </c>
      <c r="X24" s="428" t="s">
        <v>203</v>
      </c>
      <c r="Y24" s="729">
        <v>2.2999999999999998</v>
      </c>
      <c r="Z24" s="719"/>
      <c r="AA24" s="658" t="s">
        <v>204</v>
      </c>
      <c r="AB24" s="659">
        <v>1.5</v>
      </c>
      <c r="AC24" s="659">
        <f>AB24*1</f>
        <v>1.5</v>
      </c>
      <c r="AD24" s="659" t="s">
        <v>201</v>
      </c>
      <c r="AE24" s="659">
        <f>AB24*5</f>
        <v>7.5</v>
      </c>
      <c r="AF24" s="659">
        <f>AC24*4+AE24*4</f>
        <v>36</v>
      </c>
    </row>
    <row r="25" spans="2:32" s="716" customFormat="1" ht="27.95" customHeight="1">
      <c r="B25" s="733" t="s">
        <v>214</v>
      </c>
      <c r="C25" s="710"/>
      <c r="D25" s="401"/>
      <c r="E25" s="401"/>
      <c r="F25" s="401"/>
      <c r="G25" s="401"/>
      <c r="H25" s="401"/>
      <c r="I25" s="401"/>
      <c r="J25" s="401"/>
      <c r="K25" s="400"/>
      <c r="L25" s="401"/>
      <c r="M25" s="400" t="s">
        <v>518</v>
      </c>
      <c r="N25" s="585"/>
      <c r="O25" s="436">
        <v>0.01</v>
      </c>
      <c r="P25" s="401"/>
      <c r="Q25" s="437"/>
      <c r="R25" s="401"/>
      <c r="S25" s="731"/>
      <c r="T25" s="732"/>
      <c r="U25" s="731"/>
      <c r="V25" s="450"/>
      <c r="W25" s="678" t="s">
        <v>22</v>
      </c>
      <c r="X25" s="428" t="s">
        <v>207</v>
      </c>
      <c r="Y25" s="729">
        <f>AB26</f>
        <v>0</v>
      </c>
      <c r="Z25" s="717"/>
      <c r="AA25" s="658" t="s">
        <v>208</v>
      </c>
      <c r="AB25" s="659">
        <v>2.5</v>
      </c>
      <c r="AC25" s="659"/>
      <c r="AD25" s="659">
        <f>AB25*5</f>
        <v>12.5</v>
      </c>
      <c r="AE25" s="659" t="s">
        <v>201</v>
      </c>
      <c r="AF25" s="659">
        <f>AD25*9</f>
        <v>112.5</v>
      </c>
    </row>
    <row r="26" spans="2:32" s="716" customFormat="1" ht="27.95" customHeight="1">
      <c r="B26" s="733"/>
      <c r="C26" s="710"/>
      <c r="D26" s="401"/>
      <c r="E26" s="401"/>
      <c r="F26" s="401"/>
      <c r="G26" s="401"/>
      <c r="H26" s="401"/>
      <c r="I26" s="401"/>
      <c r="J26" s="401"/>
      <c r="K26" s="400"/>
      <c r="L26" s="401"/>
      <c r="M26" s="467"/>
      <c r="N26" s="461"/>
      <c r="O26" s="446"/>
      <c r="P26" s="430"/>
      <c r="Q26" s="430"/>
      <c r="R26" s="430"/>
      <c r="S26" s="731"/>
      <c r="T26" s="732"/>
      <c r="U26" s="731"/>
      <c r="V26" s="450"/>
      <c r="W26" s="670" t="s">
        <v>596</v>
      </c>
      <c r="X26" s="420" t="s">
        <v>209</v>
      </c>
      <c r="Y26" s="729">
        <v>0</v>
      </c>
      <c r="Z26" s="719"/>
      <c r="AA26" s="658" t="s">
        <v>210</v>
      </c>
      <c r="AB26" s="659"/>
      <c r="AC26" s="658"/>
      <c r="AD26" s="658"/>
      <c r="AE26" s="658">
        <f>AB26*15</f>
        <v>0</v>
      </c>
      <c r="AF26" s="658"/>
    </row>
    <row r="27" spans="2:32" s="716" customFormat="1" ht="27.95" customHeight="1">
      <c r="B27" s="419" t="s">
        <v>211</v>
      </c>
      <c r="C27" s="730"/>
      <c r="D27" s="422"/>
      <c r="E27" s="459"/>
      <c r="F27" s="422"/>
      <c r="G27" s="630"/>
      <c r="H27" s="684"/>
      <c r="I27" s="683"/>
      <c r="J27" s="682"/>
      <c r="K27" s="681"/>
      <c r="L27" s="551"/>
      <c r="M27" s="490"/>
      <c r="N27" s="490"/>
      <c r="O27" s="490"/>
      <c r="P27" s="401"/>
      <c r="Q27" s="401"/>
      <c r="R27" s="401"/>
      <c r="S27" s="417"/>
      <c r="T27" s="468"/>
      <c r="U27" s="415"/>
      <c r="V27" s="450"/>
      <c r="W27" s="678" t="s">
        <v>212</v>
      </c>
      <c r="X27" s="410"/>
      <c r="Y27" s="729"/>
      <c r="Z27" s="717"/>
      <c r="AA27" s="658"/>
      <c r="AB27" s="659"/>
      <c r="AC27" s="658">
        <f>SUM(AC22:AC26)</f>
        <v>27.5</v>
      </c>
      <c r="AD27" s="658">
        <f>SUM(AD22:AD26)</f>
        <v>22.5</v>
      </c>
      <c r="AE27" s="658">
        <f>SUM(AE22:AE26)</f>
        <v>97.5</v>
      </c>
      <c r="AF27" s="658">
        <f>AC27*4+AD27*9+AE27*4</f>
        <v>702.5</v>
      </c>
    </row>
    <row r="28" spans="2:32" s="716" customFormat="1" ht="27.95" customHeight="1" thickBot="1">
      <c r="B28" s="728"/>
      <c r="C28" s="727"/>
      <c r="D28" s="726"/>
      <c r="E28" s="400"/>
      <c r="F28" s="550"/>
      <c r="G28" s="415"/>
      <c r="H28" s="401"/>
      <c r="I28" s="401"/>
      <c r="J28" s="457"/>
      <c r="K28" s="458"/>
      <c r="L28" s="457"/>
      <c r="M28" s="457"/>
      <c r="N28" s="458"/>
      <c r="O28" s="457"/>
      <c r="P28" s="457"/>
      <c r="Q28" s="458"/>
      <c r="R28" s="457"/>
      <c r="S28" s="725"/>
      <c r="T28" s="724"/>
      <c r="U28" s="723"/>
      <c r="V28" s="450"/>
      <c r="W28" s="722" t="s">
        <v>595</v>
      </c>
      <c r="X28" s="721"/>
      <c r="Y28" s="720"/>
      <c r="Z28" s="719"/>
      <c r="AA28" s="717"/>
      <c r="AB28" s="718"/>
      <c r="AC28" s="668">
        <f>AC27*4/AF27</f>
        <v>0.15658362989323843</v>
      </c>
      <c r="AD28" s="668">
        <f>AD27*9/AF27</f>
        <v>0.28825622775800713</v>
      </c>
      <c r="AE28" s="668">
        <f>AE27*4/AF27</f>
        <v>0.55516014234875444</v>
      </c>
      <c r="AF28" s="717"/>
    </row>
    <row r="29" spans="2:32" s="696" customFormat="1" ht="27.95" customHeight="1">
      <c r="B29" s="715">
        <v>4</v>
      </c>
      <c r="C29" s="687"/>
      <c r="D29" s="704" t="str">
        <f>國華4月菜單!M30</f>
        <v>什錦穀Q飯</v>
      </c>
      <c r="E29" s="703" t="s">
        <v>218</v>
      </c>
      <c r="F29" s="703"/>
      <c r="G29" s="703" t="str">
        <f>國華4月菜單!M31</f>
        <v>筍干爌肉(醃)</v>
      </c>
      <c r="H29" s="703" t="s">
        <v>219</v>
      </c>
      <c r="I29" s="703"/>
      <c r="J29" s="703" t="str">
        <f>國華4月菜單!M32</f>
        <v xml:space="preserve"> 豆瓣豆腐(豆) </v>
      </c>
      <c r="K29" s="703" t="s">
        <v>581</v>
      </c>
      <c r="L29" s="703"/>
      <c r="M29" s="703" t="str">
        <f>國華4月菜單!M33</f>
        <v xml:space="preserve"> 雙色炒蛋 </v>
      </c>
      <c r="N29" s="703" t="s">
        <v>216</v>
      </c>
      <c r="O29" s="703"/>
      <c r="P29" s="703" t="str">
        <f>國華4月菜單!M34</f>
        <v>淺色蔬菜</v>
      </c>
      <c r="Q29" s="703" t="s">
        <v>216</v>
      </c>
      <c r="R29" s="703"/>
      <c r="S29" s="703" t="str">
        <f>國華4月菜單!M35</f>
        <v>蔬菜味噌湯</v>
      </c>
      <c r="T29" s="703" t="s">
        <v>219</v>
      </c>
      <c r="U29" s="702"/>
      <c r="V29" s="450"/>
      <c r="W29" s="714" t="s">
        <v>21</v>
      </c>
      <c r="X29" s="448" t="s">
        <v>190</v>
      </c>
      <c r="Y29" s="471">
        <v>5.6</v>
      </c>
      <c r="Z29" s="658"/>
      <c r="AA29" s="658"/>
      <c r="AB29" s="659"/>
      <c r="AC29" s="658" t="s">
        <v>191</v>
      </c>
      <c r="AD29" s="658" t="s">
        <v>192</v>
      </c>
      <c r="AE29" s="658" t="s">
        <v>193</v>
      </c>
      <c r="AF29" s="658" t="s">
        <v>194</v>
      </c>
    </row>
    <row r="30" spans="2:32" ht="27.95" customHeight="1">
      <c r="B30" s="712" t="s">
        <v>195</v>
      </c>
      <c r="C30" s="710"/>
      <c r="D30" s="401" t="s">
        <v>242</v>
      </c>
      <c r="E30" s="401"/>
      <c r="F30" s="401">
        <v>66</v>
      </c>
      <c r="G30" s="401" t="s">
        <v>594</v>
      </c>
      <c r="H30" s="401" t="s">
        <v>259</v>
      </c>
      <c r="I30" s="401">
        <v>10</v>
      </c>
      <c r="J30" s="401" t="s">
        <v>479</v>
      </c>
      <c r="K30" s="400" t="s">
        <v>227</v>
      </c>
      <c r="L30" s="401">
        <v>60</v>
      </c>
      <c r="M30" s="446" t="s">
        <v>498</v>
      </c>
      <c r="N30" s="446"/>
      <c r="O30" s="446">
        <v>45</v>
      </c>
      <c r="P30" s="400" t="s">
        <v>353</v>
      </c>
      <c r="Q30" s="400"/>
      <c r="R30" s="400">
        <v>100</v>
      </c>
      <c r="S30" s="548" t="s">
        <v>249</v>
      </c>
      <c r="T30" s="713"/>
      <c r="U30" s="551">
        <v>5</v>
      </c>
      <c r="V30" s="450"/>
      <c r="W30" s="670" t="s">
        <v>593</v>
      </c>
      <c r="X30" s="445" t="s">
        <v>196</v>
      </c>
      <c r="Y30" s="455">
        <v>2.5</v>
      </c>
      <c r="Z30" s="669"/>
      <c r="AA30" s="695" t="s">
        <v>197</v>
      </c>
      <c r="AB30" s="659">
        <v>6</v>
      </c>
      <c r="AC30" s="659">
        <f>AB30*2</f>
        <v>12</v>
      </c>
      <c r="AD30" s="659"/>
      <c r="AE30" s="659">
        <f>AB30*15</f>
        <v>90</v>
      </c>
      <c r="AF30" s="659">
        <f>AC30*4+AE30*4</f>
        <v>408</v>
      </c>
    </row>
    <row r="31" spans="2:32" ht="27.95" customHeight="1">
      <c r="B31" s="712">
        <v>21</v>
      </c>
      <c r="C31" s="710"/>
      <c r="D31" s="401" t="s">
        <v>592</v>
      </c>
      <c r="E31" s="401"/>
      <c r="F31" s="401">
        <v>34</v>
      </c>
      <c r="G31" s="401" t="s">
        <v>511</v>
      </c>
      <c r="H31" s="413"/>
      <c r="I31" s="401">
        <v>50</v>
      </c>
      <c r="J31" s="401"/>
      <c r="K31" s="400"/>
      <c r="L31" s="401"/>
      <c r="M31" s="446" t="s">
        <v>510</v>
      </c>
      <c r="N31" s="446"/>
      <c r="O31" s="446">
        <v>15</v>
      </c>
      <c r="P31" s="401"/>
      <c r="Q31" s="401"/>
      <c r="R31" s="401"/>
      <c r="S31" s="682" t="s">
        <v>560</v>
      </c>
      <c r="T31" s="649"/>
      <c r="U31" s="551">
        <v>30</v>
      </c>
      <c r="V31" s="450"/>
      <c r="W31" s="678" t="s">
        <v>20</v>
      </c>
      <c r="X31" s="428" t="s">
        <v>199</v>
      </c>
      <c r="Y31" s="409">
        <v>1.8</v>
      </c>
      <c r="Z31" s="381"/>
      <c r="AA31" s="441" t="s">
        <v>200</v>
      </c>
      <c r="AB31" s="382">
        <v>2.1</v>
      </c>
      <c r="AC31" s="440">
        <f>AB31*7</f>
        <v>14.700000000000001</v>
      </c>
      <c r="AD31" s="382">
        <f>AB31*5</f>
        <v>10.5</v>
      </c>
      <c r="AE31" s="382" t="s">
        <v>201</v>
      </c>
      <c r="AF31" s="439">
        <f>AC31*4+AD31*9</f>
        <v>153.30000000000001</v>
      </c>
    </row>
    <row r="32" spans="2:32" ht="27.95" customHeight="1">
      <c r="B32" s="712" t="s">
        <v>202</v>
      </c>
      <c r="C32" s="710"/>
      <c r="D32" s="400"/>
      <c r="E32" s="437"/>
      <c r="F32" s="400"/>
      <c r="G32" s="433"/>
      <c r="H32" s="413"/>
      <c r="I32" s="401"/>
      <c r="J32" s="446"/>
      <c r="K32" s="446"/>
      <c r="L32" s="446"/>
      <c r="M32" s="446" t="s">
        <v>249</v>
      </c>
      <c r="N32" s="446"/>
      <c r="O32" s="446">
        <v>5</v>
      </c>
      <c r="P32" s="446"/>
      <c r="Q32" s="446"/>
      <c r="R32" s="446"/>
      <c r="S32" s="682" t="s">
        <v>476</v>
      </c>
      <c r="T32" s="649"/>
      <c r="U32" s="551">
        <v>5</v>
      </c>
      <c r="V32" s="450"/>
      <c r="W32" s="670" t="s">
        <v>557</v>
      </c>
      <c r="X32" s="428" t="s">
        <v>203</v>
      </c>
      <c r="Y32" s="455">
        <v>2.2999999999999998</v>
      </c>
      <c r="Z32" s="669"/>
      <c r="AA32" s="658" t="s">
        <v>204</v>
      </c>
      <c r="AB32" s="659">
        <v>1.5</v>
      </c>
      <c r="AC32" s="659">
        <f>AB32*1</f>
        <v>1.5</v>
      </c>
      <c r="AD32" s="659" t="s">
        <v>201</v>
      </c>
      <c r="AE32" s="659">
        <f>AB32*5</f>
        <v>7.5</v>
      </c>
      <c r="AF32" s="659">
        <f>AC32*4+AE32*4</f>
        <v>36</v>
      </c>
    </row>
    <row r="33" spans="2:32" ht="27.95" customHeight="1">
      <c r="B33" s="711" t="s">
        <v>215</v>
      </c>
      <c r="C33" s="710"/>
      <c r="D33" s="400"/>
      <c r="E33" s="400"/>
      <c r="F33" s="400"/>
      <c r="G33" s="401"/>
      <c r="H33" s="401"/>
      <c r="I33" s="401"/>
      <c r="J33" s="446"/>
      <c r="K33" s="446"/>
      <c r="L33" s="446"/>
      <c r="M33" s="433"/>
      <c r="N33" s="437"/>
      <c r="O33" s="401"/>
      <c r="P33" s="446"/>
      <c r="Q33" s="446"/>
      <c r="R33" s="446"/>
      <c r="S33" s="417" t="s">
        <v>513</v>
      </c>
      <c r="T33" s="468"/>
      <c r="U33" s="415">
        <v>0.1</v>
      </c>
      <c r="V33" s="450"/>
      <c r="W33" s="678" t="s">
        <v>22</v>
      </c>
      <c r="X33" s="428" t="s">
        <v>207</v>
      </c>
      <c r="Y33" s="455">
        <v>0</v>
      </c>
      <c r="Z33" s="658"/>
      <c r="AA33" s="658" t="s">
        <v>208</v>
      </c>
      <c r="AB33" s="659">
        <v>2.5</v>
      </c>
      <c r="AC33" s="659"/>
      <c r="AD33" s="659">
        <f>AB33*5</f>
        <v>12.5</v>
      </c>
      <c r="AE33" s="659" t="s">
        <v>201</v>
      </c>
      <c r="AF33" s="659">
        <f>AD33*9</f>
        <v>112.5</v>
      </c>
    </row>
    <row r="34" spans="2:32" ht="27.95" customHeight="1">
      <c r="B34" s="711"/>
      <c r="C34" s="710"/>
      <c r="D34" s="400"/>
      <c r="E34" s="400"/>
      <c r="F34" s="400"/>
      <c r="G34" s="401"/>
      <c r="H34" s="413"/>
      <c r="I34" s="401"/>
      <c r="J34" s="446"/>
      <c r="K34" s="446"/>
      <c r="L34" s="446"/>
      <c r="M34" s="436"/>
      <c r="N34" s="469"/>
      <c r="O34" s="436"/>
      <c r="P34" s="446"/>
      <c r="Q34" s="446"/>
      <c r="R34" s="446"/>
      <c r="S34" s="417" t="s">
        <v>474</v>
      </c>
      <c r="T34" s="468"/>
      <c r="U34" s="415">
        <v>0.1</v>
      </c>
      <c r="V34" s="450"/>
      <c r="W34" s="670" t="s">
        <v>591</v>
      </c>
      <c r="X34" s="420" t="s">
        <v>209</v>
      </c>
      <c r="Y34" s="455">
        <v>0</v>
      </c>
      <c r="Z34" s="669"/>
      <c r="AA34" s="658" t="s">
        <v>210</v>
      </c>
      <c r="AB34" s="659">
        <v>1</v>
      </c>
      <c r="AE34" s="658">
        <f>AB34*15</f>
        <v>15</v>
      </c>
    </row>
    <row r="35" spans="2:32" ht="27.95" customHeight="1">
      <c r="B35" s="419" t="s">
        <v>211</v>
      </c>
      <c r="C35" s="709"/>
      <c r="D35" s="437"/>
      <c r="E35" s="437"/>
      <c r="F35" s="400"/>
      <c r="G35" s="433"/>
      <c r="H35" s="413"/>
      <c r="I35" s="401"/>
      <c r="J35" s="446"/>
      <c r="K35" s="446"/>
      <c r="L35" s="446"/>
      <c r="M35" s="422"/>
      <c r="N35" s="422"/>
      <c r="O35" s="422"/>
      <c r="P35" s="433"/>
      <c r="Q35" s="401"/>
      <c r="R35" s="401"/>
      <c r="S35" s="490"/>
      <c r="T35" s="430"/>
      <c r="U35" s="430"/>
      <c r="V35" s="450"/>
      <c r="W35" s="678" t="s">
        <v>212</v>
      </c>
      <c r="X35" s="410"/>
      <c r="Y35" s="455"/>
      <c r="Z35" s="658"/>
      <c r="AC35" s="658">
        <f>SUM(AC30:AC34)</f>
        <v>28.200000000000003</v>
      </c>
      <c r="AD35" s="658">
        <f>SUM(AD30:AD34)</f>
        <v>23</v>
      </c>
      <c r="AE35" s="658">
        <f>SUM(AE30:AE34)</f>
        <v>112.5</v>
      </c>
      <c r="AF35" s="658">
        <f>AC35*4+AD35*9+AE35*4</f>
        <v>769.8</v>
      </c>
    </row>
    <row r="36" spans="2:32" ht="27.95" customHeight="1">
      <c r="B36" s="708"/>
      <c r="C36" s="707"/>
      <c r="D36" s="458"/>
      <c r="E36" s="458"/>
      <c r="F36" s="457"/>
      <c r="G36" s="457"/>
      <c r="H36" s="458"/>
      <c r="I36" s="457"/>
      <c r="J36" s="457"/>
      <c r="K36" s="458"/>
      <c r="L36" s="457"/>
      <c r="M36" s="457"/>
      <c r="N36" s="458"/>
      <c r="O36" s="457"/>
      <c r="P36" s="457"/>
      <c r="Q36" s="458"/>
      <c r="R36" s="457"/>
      <c r="S36" s="430"/>
      <c r="T36" s="461"/>
      <c r="U36" s="430"/>
      <c r="V36" s="450"/>
      <c r="W36" s="670" t="s">
        <v>590</v>
      </c>
      <c r="X36" s="395"/>
      <c r="Y36" s="455"/>
      <c r="Z36" s="669"/>
      <c r="AC36" s="668">
        <f>AC35*4/AF35</f>
        <v>0.14653156664068592</v>
      </c>
      <c r="AD36" s="668">
        <f>AD35*9/AF35</f>
        <v>0.26890101325019489</v>
      </c>
      <c r="AE36" s="668">
        <f>AE35*4/AF35</f>
        <v>0.58456742010911933</v>
      </c>
    </row>
    <row r="37" spans="2:32" s="696" customFormat="1" ht="27.95" customHeight="1">
      <c r="B37" s="706">
        <v>4</v>
      </c>
      <c r="C37" s="705"/>
      <c r="D37" s="704" t="str">
        <f>國華4月菜單!Q30</f>
        <v>香菇油飯</v>
      </c>
      <c r="E37" s="703" t="s">
        <v>504</v>
      </c>
      <c r="F37" s="703"/>
      <c r="G37" s="702" t="str">
        <f>國華4月菜單!Q31</f>
        <v xml:space="preserve"> 芝麻棒腿</v>
      </c>
      <c r="H37" s="451" t="s">
        <v>484</v>
      </c>
      <c r="I37" s="698"/>
      <c r="J37" s="701" t="str">
        <f>國華4月菜單!Q32</f>
        <v xml:space="preserve">     古早味紅豆餅(加)  </v>
      </c>
      <c r="K37" s="655" t="s">
        <v>540</v>
      </c>
      <c r="L37" s="700"/>
      <c r="M37" s="699" t="str">
        <f>國華4月菜單!Q33</f>
        <v xml:space="preserve">    和風關東煮   </v>
      </c>
      <c r="N37" s="452" t="s">
        <v>219</v>
      </c>
      <c r="O37" s="698"/>
      <c r="P37" s="698" t="str">
        <f>國華4月菜單!Q34</f>
        <v>深色蔬菜</v>
      </c>
      <c r="Q37" s="698" t="s">
        <v>216</v>
      </c>
      <c r="R37" s="698"/>
      <c r="S37" s="698" t="str">
        <f>國華4月菜單!Q35</f>
        <v xml:space="preserve"> 精力湯</v>
      </c>
      <c r="T37" s="698" t="s">
        <v>219</v>
      </c>
      <c r="U37" s="698"/>
      <c r="V37" s="450"/>
      <c r="W37" s="697" t="s">
        <v>21</v>
      </c>
      <c r="X37" s="573" t="s">
        <v>190</v>
      </c>
      <c r="Y37" s="609">
        <v>5.5</v>
      </c>
      <c r="Z37" s="658"/>
      <c r="AA37" s="658"/>
      <c r="AB37" s="659"/>
      <c r="AC37" s="658" t="s">
        <v>191</v>
      </c>
      <c r="AD37" s="658" t="s">
        <v>192</v>
      </c>
      <c r="AE37" s="658" t="s">
        <v>193</v>
      </c>
      <c r="AF37" s="658" t="s">
        <v>194</v>
      </c>
    </row>
    <row r="38" spans="2:32" ht="27.95" customHeight="1">
      <c r="B38" s="690" t="s">
        <v>195</v>
      </c>
      <c r="C38" s="687"/>
      <c r="D38" s="400" t="s">
        <v>589</v>
      </c>
      <c r="E38" s="457"/>
      <c r="F38" s="400">
        <v>80</v>
      </c>
      <c r="G38" s="415" t="s">
        <v>588</v>
      </c>
      <c r="H38" s="401"/>
      <c r="I38" s="401">
        <v>60</v>
      </c>
      <c r="J38" s="401" t="s">
        <v>587</v>
      </c>
      <c r="K38" s="401" t="s">
        <v>262</v>
      </c>
      <c r="L38" s="417">
        <v>40</v>
      </c>
      <c r="M38" s="650" t="s">
        <v>560</v>
      </c>
      <c r="N38" s="551"/>
      <c r="O38" s="401">
        <v>30</v>
      </c>
      <c r="P38" s="485" t="s">
        <v>372</v>
      </c>
      <c r="Q38" s="485"/>
      <c r="R38" s="485">
        <v>100</v>
      </c>
      <c r="S38" s="400" t="s">
        <v>577</v>
      </c>
      <c r="T38" s="401"/>
      <c r="U38" s="400">
        <v>20</v>
      </c>
      <c r="V38" s="412"/>
      <c r="W38" s="670" t="s">
        <v>499</v>
      </c>
      <c r="X38" s="445" t="s">
        <v>196</v>
      </c>
      <c r="Y38" s="598">
        <v>2.2000000000000002</v>
      </c>
      <c r="Z38" s="669"/>
      <c r="AA38" s="695" t="s">
        <v>197</v>
      </c>
      <c r="AB38" s="659">
        <v>6</v>
      </c>
      <c r="AC38" s="659">
        <f>AB38*2</f>
        <v>12</v>
      </c>
      <c r="AD38" s="659"/>
      <c r="AE38" s="659">
        <f>AB38*15</f>
        <v>90</v>
      </c>
      <c r="AF38" s="659">
        <f>AC38*4+AE38*4</f>
        <v>408</v>
      </c>
    </row>
    <row r="39" spans="2:32" ht="27.95" customHeight="1">
      <c r="B39" s="690">
        <v>22</v>
      </c>
      <c r="C39" s="687"/>
      <c r="D39" s="400" t="s">
        <v>586</v>
      </c>
      <c r="E39" s="457"/>
      <c r="F39" s="457">
        <v>15</v>
      </c>
      <c r="G39" s="401" t="s">
        <v>534</v>
      </c>
      <c r="H39" s="469"/>
      <c r="I39" s="401">
        <v>0.05</v>
      </c>
      <c r="J39" s="401"/>
      <c r="K39" s="401"/>
      <c r="L39" s="417"/>
      <c r="M39" s="468" t="s">
        <v>244</v>
      </c>
      <c r="N39" s="694"/>
      <c r="O39" s="401">
        <v>5</v>
      </c>
      <c r="P39" s="586"/>
      <c r="Q39" s="638"/>
      <c r="R39" s="586"/>
      <c r="S39" s="491" t="s">
        <v>496</v>
      </c>
      <c r="T39" s="458"/>
      <c r="U39" s="457">
        <v>2</v>
      </c>
      <c r="V39" s="412"/>
      <c r="W39" s="678" t="s">
        <v>20</v>
      </c>
      <c r="X39" s="428" t="s">
        <v>199</v>
      </c>
      <c r="Y39" s="598">
        <v>1.8</v>
      </c>
      <c r="Z39" s="658"/>
      <c r="AA39" s="693" t="s">
        <v>200</v>
      </c>
      <c r="AB39" s="659">
        <v>2.2999999999999998</v>
      </c>
      <c r="AC39" s="692">
        <f>AB39*7</f>
        <v>16.099999999999998</v>
      </c>
      <c r="AD39" s="659">
        <f>AB39*5</f>
        <v>11.5</v>
      </c>
      <c r="AE39" s="659" t="s">
        <v>201</v>
      </c>
      <c r="AF39" s="691">
        <f>AC39*4+AD39*9</f>
        <v>167.89999999999998</v>
      </c>
    </row>
    <row r="40" spans="2:32" ht="27.95" customHeight="1">
      <c r="B40" s="690" t="s">
        <v>202</v>
      </c>
      <c r="C40" s="687"/>
      <c r="D40" s="400" t="s">
        <v>511</v>
      </c>
      <c r="E40" s="458"/>
      <c r="F40" s="457">
        <v>15</v>
      </c>
      <c r="G40" s="415"/>
      <c r="H40" s="401"/>
      <c r="I40" s="401"/>
      <c r="J40" s="401"/>
      <c r="K40" s="401"/>
      <c r="L40" s="417"/>
      <c r="M40" s="468" t="s">
        <v>249</v>
      </c>
      <c r="N40" s="689"/>
      <c r="O40" s="401">
        <v>5</v>
      </c>
      <c r="P40" s="586"/>
      <c r="Q40" s="638"/>
      <c r="R40" s="586"/>
      <c r="S40" s="436" t="s">
        <v>249</v>
      </c>
      <c r="T40" s="469"/>
      <c r="U40" s="436">
        <v>10</v>
      </c>
      <c r="V40" s="412"/>
      <c r="W40" s="670" t="s">
        <v>519</v>
      </c>
      <c r="X40" s="428" t="s">
        <v>203</v>
      </c>
      <c r="Y40" s="598">
        <v>2.5</v>
      </c>
      <c r="Z40" s="669"/>
      <c r="AA40" s="658" t="s">
        <v>204</v>
      </c>
      <c r="AB40" s="659">
        <v>1.6</v>
      </c>
      <c r="AC40" s="659">
        <f>AB40*1</f>
        <v>1.6</v>
      </c>
      <c r="AD40" s="659" t="s">
        <v>201</v>
      </c>
      <c r="AE40" s="659">
        <f>AB40*5</f>
        <v>8</v>
      </c>
      <c r="AF40" s="659">
        <f>AC40*4+AE40*4</f>
        <v>38.4</v>
      </c>
    </row>
    <row r="41" spans="2:32" ht="27.95" customHeight="1">
      <c r="B41" s="688" t="s">
        <v>233</v>
      </c>
      <c r="C41" s="687"/>
      <c r="D41" s="401" t="s">
        <v>280</v>
      </c>
      <c r="E41" s="461"/>
      <c r="F41" s="401">
        <v>4</v>
      </c>
      <c r="G41" s="415"/>
      <c r="H41" s="401"/>
      <c r="I41" s="401"/>
      <c r="J41" s="682"/>
      <c r="K41" s="681"/>
      <c r="L41" s="679"/>
      <c r="M41" s="468" t="s">
        <v>585</v>
      </c>
      <c r="N41" s="415"/>
      <c r="O41" s="401">
        <v>20</v>
      </c>
      <c r="P41" s="586"/>
      <c r="Q41" s="638"/>
      <c r="R41" s="586"/>
      <c r="S41" s="490"/>
      <c r="T41" s="442"/>
      <c r="U41" s="434"/>
      <c r="V41" s="412"/>
      <c r="W41" s="678" t="s">
        <v>22</v>
      </c>
      <c r="X41" s="428" t="s">
        <v>207</v>
      </c>
      <c r="Y41" s="598">
        <f>AB42</f>
        <v>0</v>
      </c>
      <c r="Z41" s="658"/>
      <c r="AA41" s="658" t="s">
        <v>208</v>
      </c>
      <c r="AB41" s="659">
        <v>2.5</v>
      </c>
      <c r="AC41" s="659"/>
      <c r="AD41" s="659">
        <f>AB41*5</f>
        <v>12.5</v>
      </c>
      <c r="AE41" s="659" t="s">
        <v>201</v>
      </c>
      <c r="AF41" s="659">
        <f>AD41*9</f>
        <v>112.5</v>
      </c>
    </row>
    <row r="42" spans="2:32" ht="27.95" customHeight="1">
      <c r="B42" s="688"/>
      <c r="C42" s="687"/>
      <c r="D42" s="401"/>
      <c r="E42" s="401"/>
      <c r="F42" s="401"/>
      <c r="G42" s="401"/>
      <c r="H42" s="401"/>
      <c r="I42" s="401"/>
      <c r="J42" s="682"/>
      <c r="K42" s="681"/>
      <c r="L42" s="679"/>
      <c r="M42" s="466" t="s">
        <v>474</v>
      </c>
      <c r="N42" s="465"/>
      <c r="O42" s="436">
        <v>0.05</v>
      </c>
      <c r="P42" s="586"/>
      <c r="Q42" s="638"/>
      <c r="R42" s="586"/>
      <c r="S42" s="443"/>
      <c r="T42" s="435"/>
      <c r="U42" s="434"/>
      <c r="V42" s="412"/>
      <c r="W42" s="670" t="s">
        <v>584</v>
      </c>
      <c r="X42" s="420" t="s">
        <v>209</v>
      </c>
      <c r="Y42" s="598">
        <v>0</v>
      </c>
      <c r="Z42" s="669"/>
      <c r="AA42" s="658" t="s">
        <v>210</v>
      </c>
      <c r="AE42" s="658">
        <f>AB42*15</f>
        <v>0</v>
      </c>
    </row>
    <row r="43" spans="2:32" ht="27.95" customHeight="1">
      <c r="B43" s="686" t="s">
        <v>211</v>
      </c>
      <c r="C43" s="685"/>
      <c r="D43" s="422"/>
      <c r="E43" s="459"/>
      <c r="F43" s="422"/>
      <c r="G43" s="630"/>
      <c r="H43" s="684"/>
      <c r="I43" s="683"/>
      <c r="J43" s="682"/>
      <c r="K43" s="681"/>
      <c r="L43" s="679"/>
      <c r="M43" s="649"/>
      <c r="N43" s="680"/>
      <c r="O43" s="679"/>
      <c r="P43" s="586"/>
      <c r="Q43" s="638"/>
      <c r="R43" s="586"/>
      <c r="S43" s="401"/>
      <c r="T43" s="446"/>
      <c r="U43" s="430"/>
      <c r="V43" s="412"/>
      <c r="W43" s="678" t="s">
        <v>212</v>
      </c>
      <c r="X43" s="410"/>
      <c r="Y43" s="598"/>
      <c r="Z43" s="658"/>
      <c r="AC43" s="658">
        <f>SUM(AC38:AC42)</f>
        <v>29.7</v>
      </c>
      <c r="AD43" s="658">
        <f>SUM(AD38:AD42)</f>
        <v>24</v>
      </c>
      <c r="AE43" s="658">
        <f>SUM(AE38:AE42)</f>
        <v>98</v>
      </c>
      <c r="AF43" s="658">
        <f>AC43*4+AD43*9+AE43*4</f>
        <v>726.8</v>
      </c>
    </row>
    <row r="44" spans="2:32" ht="27.95" customHeight="1">
      <c r="B44" s="677"/>
      <c r="C44" s="676"/>
      <c r="D44" s="675"/>
      <c r="E44" s="532"/>
      <c r="F44" s="536"/>
      <c r="G44" s="627"/>
      <c r="H44" s="674"/>
      <c r="I44" s="625"/>
      <c r="J44" s="457"/>
      <c r="K44" s="458"/>
      <c r="L44" s="673"/>
      <c r="M44" s="672"/>
      <c r="N44" s="671"/>
      <c r="O44" s="457"/>
      <c r="P44" s="586"/>
      <c r="Q44" s="638"/>
      <c r="R44" s="586"/>
      <c r="S44" s="457"/>
      <c r="T44" s="458"/>
      <c r="U44" s="457"/>
      <c r="V44" s="412"/>
      <c r="W44" s="670" t="s">
        <v>583</v>
      </c>
      <c r="X44" s="395"/>
      <c r="Y44" s="598"/>
      <c r="Z44" s="669"/>
      <c r="AC44" s="668">
        <f>AC43*4/AF43</f>
        <v>0.16345624656026417</v>
      </c>
      <c r="AD44" s="668">
        <f>AD43*9/AF43</f>
        <v>0.29719317556411667</v>
      </c>
      <c r="AE44" s="668">
        <f>AE43*4/AF43</f>
        <v>0.53935057787561924</v>
      </c>
    </row>
    <row r="45" spans="2:32" ht="21.75" customHeight="1">
      <c r="C45" s="658"/>
      <c r="J45" s="667"/>
      <c r="K45" s="666"/>
      <c r="L45" s="666"/>
      <c r="M45" s="666"/>
      <c r="N45" s="666"/>
      <c r="O45" s="666"/>
      <c r="P45" s="666"/>
      <c r="Q45" s="666"/>
      <c r="R45" s="666"/>
      <c r="S45" s="666"/>
      <c r="T45" s="666"/>
      <c r="U45" s="666"/>
      <c r="V45" s="666"/>
      <c r="W45" s="666"/>
      <c r="X45" s="666"/>
      <c r="Y45" s="665"/>
      <c r="Z45" s="664"/>
    </row>
  </sheetData>
  <mergeCells count="14">
    <mergeCell ref="B1:Y1"/>
    <mergeCell ref="B2:G2"/>
    <mergeCell ref="C5:C10"/>
    <mergeCell ref="B9:B10"/>
    <mergeCell ref="C13:C18"/>
    <mergeCell ref="B17:B18"/>
    <mergeCell ref="V5:V44"/>
    <mergeCell ref="B25:B26"/>
    <mergeCell ref="J45:Y45"/>
    <mergeCell ref="C29:C34"/>
    <mergeCell ref="B33:B34"/>
    <mergeCell ref="C37:C42"/>
    <mergeCell ref="B41:B42"/>
    <mergeCell ref="C21:C26"/>
  </mergeCells>
  <phoneticPr fontId="3" type="noConversion"/>
  <pageMargins left="0.39370078740157483" right="0.15748031496062992" top="0.19685039370078741" bottom="0.15748031496062992" header="0.51181102362204722" footer="0.23622047244094488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46A93-C33F-4195-9E2A-6A7FBC3F1148}">
  <dimension ref="B1:AF45"/>
  <sheetViews>
    <sheetView view="pageBreakPreview" topLeftCell="A22" zoomScale="50" zoomScaleNormal="40" zoomScaleSheetLayoutView="50" workbookViewId="0">
      <selection activeCell="I42" sqref="I42:L42"/>
    </sheetView>
  </sheetViews>
  <sheetFormatPr defaultRowHeight="20.25"/>
  <cols>
    <col min="1" max="1" width="1.875" style="657" customWidth="1"/>
    <col min="2" max="2" width="4.875" style="663" customWidth="1"/>
    <col min="3" max="3" width="0" style="657" hidden="1" customWidth="1"/>
    <col min="4" max="4" width="28.625" style="657" customWidth="1"/>
    <col min="5" max="5" width="5.625" style="662" customWidth="1"/>
    <col min="6" max="6" width="9.625" style="657" customWidth="1"/>
    <col min="7" max="7" width="28.625" style="657" customWidth="1"/>
    <col min="8" max="8" width="5.625" style="662" customWidth="1"/>
    <col min="9" max="9" width="9.625" style="657" customWidth="1"/>
    <col min="10" max="10" width="28.625" style="657" customWidth="1"/>
    <col min="11" max="11" width="5.625" style="662" customWidth="1"/>
    <col min="12" max="12" width="9.625" style="657" customWidth="1"/>
    <col min="13" max="13" width="28.625" style="657" customWidth="1"/>
    <col min="14" max="14" width="5.625" style="662" customWidth="1"/>
    <col min="15" max="15" width="9.625" style="657" customWidth="1"/>
    <col min="16" max="16" width="28.625" style="657" customWidth="1"/>
    <col min="17" max="17" width="5.625" style="662" customWidth="1"/>
    <col min="18" max="18" width="9.625" style="657" customWidth="1"/>
    <col min="19" max="19" width="28.625" style="657" customWidth="1"/>
    <col min="20" max="20" width="5.625" style="662" customWidth="1"/>
    <col min="21" max="21" width="9.625" style="657" customWidth="1"/>
    <col min="22" max="22" width="12.125" style="383" customWidth="1"/>
    <col min="23" max="23" width="12.625" style="661" customWidth="1"/>
    <col min="24" max="24" width="11.625" style="212" customWidth="1"/>
    <col min="25" max="25" width="6.625" style="660" customWidth="1"/>
    <col min="26" max="26" width="6.625" style="657" customWidth="1"/>
    <col min="27" max="27" width="6" style="658" hidden="1" customWidth="1"/>
    <col min="28" max="28" width="5.5" style="659" hidden="1" customWidth="1"/>
    <col min="29" max="29" width="7.75" style="658" hidden="1" customWidth="1"/>
    <col min="30" max="30" width="8" style="658" hidden="1" customWidth="1"/>
    <col min="31" max="31" width="7.875" style="658" hidden="1" customWidth="1"/>
    <col min="32" max="32" width="7.5" style="658" hidden="1" customWidth="1"/>
    <col min="33" max="16384" width="9" style="657"/>
  </cols>
  <sheetData>
    <row r="1" spans="2:32" s="658" customFormat="1" ht="45.75">
      <c r="B1" s="526" t="s">
        <v>637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763"/>
      <c r="AB1" s="659"/>
    </row>
    <row r="2" spans="2:32" s="658" customFormat="1" ht="16.5" customHeight="1">
      <c r="B2" s="767"/>
      <c r="C2" s="766"/>
      <c r="D2" s="766"/>
      <c r="E2" s="766"/>
      <c r="F2" s="766"/>
      <c r="G2" s="766"/>
      <c r="H2" s="765"/>
      <c r="I2" s="763"/>
      <c r="J2" s="763"/>
      <c r="K2" s="765"/>
      <c r="L2" s="763"/>
      <c r="M2" s="763"/>
      <c r="N2" s="765"/>
      <c r="O2" s="763"/>
      <c r="P2" s="763"/>
      <c r="Q2" s="765"/>
      <c r="R2" s="763"/>
      <c r="S2" s="763"/>
      <c r="T2" s="765"/>
      <c r="U2" s="763"/>
      <c r="V2" s="521"/>
      <c r="W2" s="764"/>
      <c r="X2" s="520"/>
      <c r="Y2" s="764"/>
      <c r="Z2" s="763"/>
      <c r="AB2" s="659"/>
    </row>
    <row r="3" spans="2:32" s="658" customFormat="1" ht="31.5" customHeight="1" thickBot="1">
      <c r="B3" s="517" t="s">
        <v>176</v>
      </c>
      <c r="C3" s="762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T3" s="761"/>
      <c r="U3" s="761"/>
      <c r="V3" s="514"/>
      <c r="W3" s="760"/>
      <c r="X3" s="512"/>
      <c r="Y3" s="759"/>
      <c r="Z3" s="669"/>
      <c r="AB3" s="659"/>
    </row>
    <row r="4" spans="2:32" s="753" customFormat="1" ht="43.5">
      <c r="B4" s="758" t="s">
        <v>177</v>
      </c>
      <c r="C4" s="757" t="s">
        <v>178</v>
      </c>
      <c r="D4" s="508" t="s">
        <v>179</v>
      </c>
      <c r="E4" s="506" t="s">
        <v>180</v>
      </c>
      <c r="F4" s="505"/>
      <c r="G4" s="508" t="s">
        <v>182</v>
      </c>
      <c r="H4" s="506" t="s">
        <v>180</v>
      </c>
      <c r="I4" s="505"/>
      <c r="J4" s="508" t="s">
        <v>183</v>
      </c>
      <c r="K4" s="506" t="s">
        <v>180</v>
      </c>
      <c r="L4" s="505"/>
      <c r="M4" s="508" t="s">
        <v>183</v>
      </c>
      <c r="N4" s="506" t="s">
        <v>180</v>
      </c>
      <c r="O4" s="505"/>
      <c r="P4" s="508" t="s">
        <v>183</v>
      </c>
      <c r="Q4" s="506" t="s">
        <v>180</v>
      </c>
      <c r="R4" s="505"/>
      <c r="S4" s="507" t="s">
        <v>184</v>
      </c>
      <c r="T4" s="506" t="s">
        <v>180</v>
      </c>
      <c r="U4" s="505"/>
      <c r="V4" s="504" t="s">
        <v>185</v>
      </c>
      <c r="W4" s="756" t="s">
        <v>186</v>
      </c>
      <c r="X4" s="503" t="s">
        <v>187</v>
      </c>
      <c r="Y4" s="755" t="s">
        <v>188</v>
      </c>
      <c r="Z4" s="754"/>
      <c r="AA4" s="695"/>
      <c r="AB4" s="659"/>
      <c r="AC4" s="658"/>
      <c r="AD4" s="658"/>
      <c r="AE4" s="658"/>
      <c r="AF4" s="658"/>
    </row>
    <row r="5" spans="2:32" s="696" customFormat="1" ht="65.099999999999994" customHeight="1">
      <c r="B5" s="715">
        <v>4</v>
      </c>
      <c r="C5" s="710"/>
      <c r="D5" s="452" t="str">
        <f>國華4月菜單!A39</f>
        <v>香Q米飯</v>
      </c>
      <c r="E5" s="452" t="s">
        <v>218</v>
      </c>
      <c r="F5" s="499" t="s">
        <v>181</v>
      </c>
      <c r="G5" s="452" t="str">
        <f>國華4月菜單!A40</f>
        <v xml:space="preserve"> 日式雞排</v>
      </c>
      <c r="H5" s="452" t="s">
        <v>484</v>
      </c>
      <c r="I5" s="499" t="s">
        <v>181</v>
      </c>
      <c r="J5" s="452" t="str">
        <f>國華4月菜單!A41</f>
        <v>芋香白菜滷</v>
      </c>
      <c r="K5" s="452" t="s">
        <v>219</v>
      </c>
      <c r="L5" s="499" t="s">
        <v>181</v>
      </c>
      <c r="M5" s="452" t="str">
        <f>國華4月菜單!A42</f>
        <v xml:space="preserve"> 毛豆干丁(豆) </v>
      </c>
      <c r="N5" s="452" t="s">
        <v>219</v>
      </c>
      <c r="O5" s="499" t="s">
        <v>181</v>
      </c>
      <c r="P5" s="452" t="str">
        <f>國華4月菜單!A43</f>
        <v>深色蔬菜</v>
      </c>
      <c r="Q5" s="452" t="s">
        <v>216</v>
      </c>
      <c r="R5" s="499" t="s">
        <v>181</v>
      </c>
      <c r="S5" s="452" t="str">
        <f>國華4月菜單!A44</f>
        <v xml:space="preserve">鮮筍龍骨湯 </v>
      </c>
      <c r="T5" s="452" t="s">
        <v>219</v>
      </c>
      <c r="U5" s="499" t="s">
        <v>181</v>
      </c>
      <c r="V5" s="498" t="s">
        <v>487</v>
      </c>
      <c r="W5" s="714" t="s">
        <v>21</v>
      </c>
      <c r="X5" s="448" t="s">
        <v>190</v>
      </c>
      <c r="Y5" s="471">
        <v>5.2</v>
      </c>
      <c r="Z5" s="658"/>
      <c r="AA5" s="658"/>
      <c r="AB5" s="659"/>
      <c r="AC5" s="658" t="s">
        <v>191</v>
      </c>
      <c r="AD5" s="658" t="s">
        <v>192</v>
      </c>
      <c r="AE5" s="658" t="s">
        <v>193</v>
      </c>
      <c r="AF5" s="658" t="s">
        <v>194</v>
      </c>
    </row>
    <row r="6" spans="2:32" ht="27.95" customHeight="1">
      <c r="B6" s="712" t="s">
        <v>195</v>
      </c>
      <c r="C6" s="710"/>
      <c r="D6" s="491" t="s">
        <v>242</v>
      </c>
      <c r="E6" s="491"/>
      <c r="F6" s="491">
        <v>100</v>
      </c>
      <c r="G6" s="436" t="s">
        <v>636</v>
      </c>
      <c r="H6" s="436"/>
      <c r="I6" s="436">
        <v>60</v>
      </c>
      <c r="J6" s="401" t="s">
        <v>501</v>
      </c>
      <c r="K6" s="437"/>
      <c r="L6" s="401">
        <v>50</v>
      </c>
      <c r="M6" s="401" t="s">
        <v>514</v>
      </c>
      <c r="N6" s="401" t="s">
        <v>635</v>
      </c>
      <c r="O6" s="401">
        <v>40</v>
      </c>
      <c r="P6" s="457" t="s">
        <v>372</v>
      </c>
      <c r="Q6" s="457"/>
      <c r="R6" s="457">
        <v>100</v>
      </c>
      <c r="S6" s="400" t="s">
        <v>634</v>
      </c>
      <c r="T6" s="400"/>
      <c r="U6" s="400">
        <v>35</v>
      </c>
      <c r="V6" s="450"/>
      <c r="W6" s="670" t="s">
        <v>597</v>
      </c>
      <c r="X6" s="445" t="s">
        <v>196</v>
      </c>
      <c r="Y6" s="455">
        <v>2.6</v>
      </c>
      <c r="Z6" s="669"/>
      <c r="AA6" s="695" t="s">
        <v>197</v>
      </c>
      <c r="AB6" s="659">
        <v>6</v>
      </c>
      <c r="AC6" s="659">
        <f>AB6*2</f>
        <v>12</v>
      </c>
      <c r="AD6" s="659"/>
      <c r="AE6" s="659">
        <f>AB6*15</f>
        <v>90</v>
      </c>
      <c r="AF6" s="659">
        <f>AC6*4+AE6*4</f>
        <v>408</v>
      </c>
    </row>
    <row r="7" spans="2:32" ht="27.95" customHeight="1">
      <c r="B7" s="712">
        <v>25</v>
      </c>
      <c r="C7" s="710"/>
      <c r="D7" s="491"/>
      <c r="E7" s="491"/>
      <c r="F7" s="491"/>
      <c r="G7" s="401"/>
      <c r="H7" s="401"/>
      <c r="I7" s="401"/>
      <c r="J7" s="436" t="s">
        <v>249</v>
      </c>
      <c r="K7" s="469"/>
      <c r="L7" s="436">
        <v>2</v>
      </c>
      <c r="M7" s="401" t="s">
        <v>633</v>
      </c>
      <c r="N7" s="413"/>
      <c r="O7" s="401">
        <v>2</v>
      </c>
      <c r="P7" s="457"/>
      <c r="Q7" s="457"/>
      <c r="R7" s="457"/>
      <c r="S7" s="551" t="s">
        <v>496</v>
      </c>
      <c r="T7" s="400"/>
      <c r="U7" s="400">
        <v>2</v>
      </c>
      <c r="V7" s="450"/>
      <c r="W7" s="678" t="s">
        <v>20</v>
      </c>
      <c r="X7" s="428" t="s">
        <v>199</v>
      </c>
      <c r="Y7" s="455">
        <v>2</v>
      </c>
      <c r="Z7" s="658"/>
      <c r="AA7" s="693" t="s">
        <v>200</v>
      </c>
      <c r="AB7" s="659">
        <v>2</v>
      </c>
      <c r="AC7" s="692">
        <f>AB7*7</f>
        <v>14</v>
      </c>
      <c r="AD7" s="659">
        <f>AB7*5</f>
        <v>10</v>
      </c>
      <c r="AE7" s="659" t="s">
        <v>201</v>
      </c>
      <c r="AF7" s="691">
        <f>AC7*4+AD7*9</f>
        <v>146</v>
      </c>
    </row>
    <row r="8" spans="2:32" ht="27.95" customHeight="1">
      <c r="B8" s="712" t="s">
        <v>202</v>
      </c>
      <c r="C8" s="710"/>
      <c r="D8" s="491"/>
      <c r="E8" s="491"/>
      <c r="F8" s="491"/>
      <c r="G8" s="401"/>
      <c r="H8" s="401"/>
      <c r="I8" s="401"/>
      <c r="J8" s="401" t="s">
        <v>509</v>
      </c>
      <c r="K8" s="437"/>
      <c r="L8" s="401">
        <v>3</v>
      </c>
      <c r="M8" s="436" t="s">
        <v>249</v>
      </c>
      <c r="N8" s="469"/>
      <c r="O8" s="436">
        <v>5</v>
      </c>
      <c r="P8" s="457"/>
      <c r="Q8" s="458"/>
      <c r="R8" s="457"/>
      <c r="S8" s="490"/>
      <c r="T8" s="430"/>
      <c r="U8" s="430"/>
      <c r="V8" s="450"/>
      <c r="W8" s="670" t="s">
        <v>519</v>
      </c>
      <c r="X8" s="428" t="s">
        <v>203</v>
      </c>
      <c r="Y8" s="455">
        <v>2.2999999999999998</v>
      </c>
      <c r="Z8" s="669"/>
      <c r="AA8" s="658" t="s">
        <v>204</v>
      </c>
      <c r="AB8" s="659">
        <v>1.5</v>
      </c>
      <c r="AC8" s="659">
        <f>AB8*1</f>
        <v>1.5</v>
      </c>
      <c r="AD8" s="659" t="s">
        <v>201</v>
      </c>
      <c r="AE8" s="659">
        <f>AB8*5</f>
        <v>7.5</v>
      </c>
      <c r="AF8" s="659">
        <f>AC8*4+AE8*4</f>
        <v>36</v>
      </c>
    </row>
    <row r="9" spans="2:32" ht="27.95" customHeight="1">
      <c r="B9" s="711" t="s">
        <v>205</v>
      </c>
      <c r="C9" s="710"/>
      <c r="D9" s="491"/>
      <c r="E9" s="491"/>
      <c r="F9" s="491"/>
      <c r="G9" s="436"/>
      <c r="H9" s="436"/>
      <c r="I9" s="436"/>
      <c r="J9" s="401" t="s">
        <v>632</v>
      </c>
      <c r="K9" s="437"/>
      <c r="L9" s="401">
        <v>10</v>
      </c>
      <c r="M9" s="401" t="s">
        <v>628</v>
      </c>
      <c r="N9" s="469"/>
      <c r="O9" s="436">
        <v>7</v>
      </c>
      <c r="P9" s="401"/>
      <c r="Q9" s="437"/>
      <c r="R9" s="401"/>
      <c r="S9" s="430"/>
      <c r="T9" s="461"/>
      <c r="U9" s="430"/>
      <c r="V9" s="450"/>
      <c r="W9" s="678" t="s">
        <v>22</v>
      </c>
      <c r="X9" s="428" t="s">
        <v>207</v>
      </c>
      <c r="Y9" s="455">
        <v>0</v>
      </c>
      <c r="Z9" s="658"/>
      <c r="AA9" s="658" t="s">
        <v>208</v>
      </c>
      <c r="AB9" s="659">
        <v>2.5</v>
      </c>
      <c r="AC9" s="659"/>
      <c r="AD9" s="659">
        <f>AB9*5</f>
        <v>12.5</v>
      </c>
      <c r="AE9" s="659" t="s">
        <v>201</v>
      </c>
      <c r="AF9" s="659">
        <f>AD9*9</f>
        <v>112.5</v>
      </c>
    </row>
    <row r="10" spans="2:32" ht="27.95" customHeight="1">
      <c r="B10" s="711"/>
      <c r="C10" s="710"/>
      <c r="D10" s="491"/>
      <c r="E10" s="491"/>
      <c r="F10" s="491"/>
      <c r="G10" s="436"/>
      <c r="H10" s="469"/>
      <c r="I10" s="436"/>
      <c r="J10" s="466" t="s">
        <v>558</v>
      </c>
      <c r="K10" s="544"/>
      <c r="L10" s="465">
        <v>5</v>
      </c>
      <c r="M10" s="401"/>
      <c r="N10" s="469"/>
      <c r="O10" s="436"/>
      <c r="P10" s="401"/>
      <c r="Q10" s="401"/>
      <c r="R10" s="401"/>
      <c r="S10" s="491"/>
      <c r="T10" s="458"/>
      <c r="U10" s="457"/>
      <c r="V10" s="450"/>
      <c r="W10" s="670" t="s">
        <v>631</v>
      </c>
      <c r="X10" s="420" t="s">
        <v>209</v>
      </c>
      <c r="Y10" s="739">
        <v>0</v>
      </c>
      <c r="Z10" s="669"/>
      <c r="AA10" s="658" t="s">
        <v>210</v>
      </c>
      <c r="AE10" s="658">
        <f>AB10*15</f>
        <v>0</v>
      </c>
    </row>
    <row r="11" spans="2:32" ht="27.95" customHeight="1">
      <c r="B11" s="419" t="s">
        <v>211</v>
      </c>
      <c r="C11" s="709"/>
      <c r="D11" s="491"/>
      <c r="E11" s="458"/>
      <c r="F11" s="491"/>
      <c r="G11" s="436"/>
      <c r="H11" s="469"/>
      <c r="I11" s="436"/>
      <c r="J11" s="401" t="s">
        <v>523</v>
      </c>
      <c r="K11" s="413"/>
      <c r="L11" s="401">
        <v>5</v>
      </c>
      <c r="M11" s="422"/>
      <c r="N11" s="437"/>
      <c r="O11" s="401"/>
      <c r="P11" s="401"/>
      <c r="Q11" s="401"/>
      <c r="R11" s="401"/>
      <c r="S11" s="457"/>
      <c r="T11" s="458"/>
      <c r="U11" s="457"/>
      <c r="V11" s="450"/>
      <c r="W11" s="678" t="s">
        <v>212</v>
      </c>
      <c r="X11" s="410"/>
      <c r="Y11" s="455"/>
      <c r="Z11" s="658"/>
      <c r="AC11" s="658">
        <f>SUM(AC6:AC10)</f>
        <v>27.5</v>
      </c>
      <c r="AD11" s="658">
        <f>SUM(AD6:AD10)</f>
        <v>22.5</v>
      </c>
      <c r="AE11" s="658">
        <f>SUM(AE6:AE10)</f>
        <v>97.5</v>
      </c>
      <c r="AF11" s="658">
        <f>AC11*4+AD11*9+AE11*4</f>
        <v>702.5</v>
      </c>
    </row>
    <row r="12" spans="2:32" ht="27.95" customHeight="1">
      <c r="B12" s="708"/>
      <c r="C12" s="707"/>
      <c r="D12" s="458"/>
      <c r="E12" s="458"/>
      <c r="F12" s="457"/>
      <c r="G12" s="436"/>
      <c r="H12" s="436"/>
      <c r="I12" s="436"/>
      <c r="J12" s="422"/>
      <c r="K12" s="400"/>
      <c r="L12" s="400"/>
      <c r="M12" s="422"/>
      <c r="N12" s="437"/>
      <c r="O12" s="401"/>
      <c r="P12" s="422"/>
      <c r="Q12" s="437"/>
      <c r="R12" s="401"/>
      <c r="S12" s="457"/>
      <c r="T12" s="458"/>
      <c r="U12" s="457"/>
      <c r="V12" s="450"/>
      <c r="W12" s="670" t="s">
        <v>630</v>
      </c>
      <c r="X12" s="456"/>
      <c r="Y12" s="739"/>
      <c r="Z12" s="669"/>
      <c r="AC12" s="668">
        <f>AC11*4/AF11</f>
        <v>0.15658362989323843</v>
      </c>
      <c r="AD12" s="668">
        <f>AD11*9/AF11</f>
        <v>0.28825622775800713</v>
      </c>
      <c r="AE12" s="668">
        <f>AE11*4/AF11</f>
        <v>0.55516014234875444</v>
      </c>
    </row>
    <row r="13" spans="2:32" s="696" customFormat="1" ht="27.95" customHeight="1">
      <c r="B13" s="715">
        <v>4</v>
      </c>
      <c r="C13" s="710"/>
      <c r="D13" s="452" t="str">
        <f>國華4月菜單!E39</f>
        <v>什穀Q飯</v>
      </c>
      <c r="E13" s="452" t="s">
        <v>218</v>
      </c>
      <c r="F13" s="452"/>
      <c r="G13" s="452" t="str">
        <f>國華4月菜單!E40</f>
        <v xml:space="preserve">鼓椒軟排 </v>
      </c>
      <c r="H13" s="451" t="s">
        <v>219</v>
      </c>
      <c r="I13" s="452"/>
      <c r="J13" s="452" t="str">
        <f>國華4月菜單!E41</f>
        <v>護眼炒蛋+香炒干絲(豆)</v>
      </c>
      <c r="K13" s="452" t="s">
        <v>216</v>
      </c>
      <c r="L13" s="452"/>
      <c r="M13" s="452" t="str">
        <f>國華4月菜單!E42</f>
        <v>古早味彩頭糕(冷)</v>
      </c>
      <c r="N13" s="452" t="s">
        <v>629</v>
      </c>
      <c r="O13" s="452"/>
      <c r="P13" s="452" t="str">
        <f>國華4月菜單!E43</f>
        <v>有機淺色蔬菜</v>
      </c>
      <c r="Q13" s="452" t="s">
        <v>216</v>
      </c>
      <c r="R13" s="452"/>
      <c r="S13" s="452" t="str">
        <f>國華4月菜單!E44</f>
        <v xml:space="preserve"> 柴魚豆腐湯(豆)</v>
      </c>
      <c r="T13" s="452" t="s">
        <v>219</v>
      </c>
      <c r="U13" s="452"/>
      <c r="V13" s="450"/>
      <c r="W13" s="449" t="s">
        <v>21</v>
      </c>
      <c r="X13" s="448" t="s">
        <v>190</v>
      </c>
      <c r="Y13" s="471">
        <v>5.7</v>
      </c>
      <c r="Z13" s="658"/>
      <c r="AA13" s="658"/>
      <c r="AB13" s="659"/>
      <c r="AC13" s="658" t="s">
        <v>191</v>
      </c>
      <c r="AD13" s="658" t="s">
        <v>192</v>
      </c>
      <c r="AE13" s="658" t="s">
        <v>193</v>
      </c>
      <c r="AF13" s="658" t="s">
        <v>194</v>
      </c>
    </row>
    <row r="14" spans="2:32" ht="27.95" customHeight="1">
      <c r="B14" s="712" t="s">
        <v>195</v>
      </c>
      <c r="C14" s="710"/>
      <c r="D14" s="401" t="s">
        <v>242</v>
      </c>
      <c r="E14" s="401"/>
      <c r="F14" s="401">
        <v>66</v>
      </c>
      <c r="G14" s="417" t="s">
        <v>628</v>
      </c>
      <c r="H14" s="650"/>
      <c r="I14" s="415">
        <v>30</v>
      </c>
      <c r="J14" s="436" t="s">
        <v>249</v>
      </c>
      <c r="K14" s="436"/>
      <c r="L14" s="436">
        <v>50</v>
      </c>
      <c r="M14" s="417" t="s">
        <v>223</v>
      </c>
      <c r="N14" s="468" t="s">
        <v>536</v>
      </c>
      <c r="O14" s="415">
        <v>40</v>
      </c>
      <c r="P14" s="401" t="s">
        <v>373</v>
      </c>
      <c r="Q14" s="401"/>
      <c r="R14" s="401">
        <v>100</v>
      </c>
      <c r="S14" s="430" t="s">
        <v>479</v>
      </c>
      <c r="T14" s="446" t="s">
        <v>227</v>
      </c>
      <c r="U14" s="429">
        <v>20</v>
      </c>
      <c r="V14" s="450"/>
      <c r="W14" s="396" t="s">
        <v>550</v>
      </c>
      <c r="X14" s="445" t="s">
        <v>196</v>
      </c>
      <c r="Y14" s="455">
        <v>2.7</v>
      </c>
      <c r="Z14" s="669"/>
      <c r="AA14" s="695" t="s">
        <v>197</v>
      </c>
      <c r="AB14" s="659">
        <v>6</v>
      </c>
      <c r="AC14" s="659">
        <f>AB14*2</f>
        <v>12</v>
      </c>
      <c r="AD14" s="659"/>
      <c r="AE14" s="659">
        <f>AB14*15</f>
        <v>90</v>
      </c>
      <c r="AF14" s="659">
        <f>AC14*4+AE14*4</f>
        <v>408</v>
      </c>
    </row>
    <row r="15" spans="2:32" ht="27.95" customHeight="1">
      <c r="B15" s="712">
        <v>26</v>
      </c>
      <c r="C15" s="710"/>
      <c r="D15" s="401" t="s">
        <v>592</v>
      </c>
      <c r="E15" s="401"/>
      <c r="F15" s="401">
        <v>34</v>
      </c>
      <c r="G15" s="597" t="s">
        <v>627</v>
      </c>
      <c r="H15" s="432"/>
      <c r="I15" s="431">
        <v>20</v>
      </c>
      <c r="J15" s="436" t="s">
        <v>510</v>
      </c>
      <c r="K15" s="436"/>
      <c r="L15" s="436">
        <v>20</v>
      </c>
      <c r="M15" s="401"/>
      <c r="N15" s="401"/>
      <c r="O15" s="430"/>
      <c r="P15" s="401"/>
      <c r="Q15" s="400"/>
      <c r="R15" s="401"/>
      <c r="S15" s="435" t="s">
        <v>474</v>
      </c>
      <c r="T15" s="435"/>
      <c r="U15" s="434">
        <v>0.05</v>
      </c>
      <c r="V15" s="450"/>
      <c r="W15" s="411" t="s">
        <v>20</v>
      </c>
      <c r="X15" s="428" t="s">
        <v>199</v>
      </c>
      <c r="Y15" s="455">
        <v>1.9</v>
      </c>
      <c r="Z15" s="658"/>
      <c r="AA15" s="693" t="s">
        <v>200</v>
      </c>
      <c r="AB15" s="659">
        <v>2</v>
      </c>
      <c r="AC15" s="692">
        <f>AB15*7</f>
        <v>14</v>
      </c>
      <c r="AD15" s="659">
        <f>AB15*5</f>
        <v>10</v>
      </c>
      <c r="AE15" s="659" t="s">
        <v>201</v>
      </c>
      <c r="AF15" s="691">
        <f>AC15*4+AD15*9</f>
        <v>146</v>
      </c>
    </row>
    <row r="16" spans="2:32" ht="27.95" customHeight="1">
      <c r="B16" s="712" t="s">
        <v>202</v>
      </c>
      <c r="C16" s="710"/>
      <c r="D16" s="417"/>
      <c r="E16" s="468"/>
      <c r="F16" s="415"/>
      <c r="G16" s="443" t="s">
        <v>626</v>
      </c>
      <c r="H16" s="443"/>
      <c r="I16" s="443">
        <v>5</v>
      </c>
      <c r="J16" s="401"/>
      <c r="K16" s="437"/>
      <c r="L16" s="401"/>
      <c r="M16" s="401"/>
      <c r="N16" s="437"/>
      <c r="O16" s="400"/>
      <c r="P16" s="401"/>
      <c r="Q16" s="400"/>
      <c r="R16" s="401"/>
      <c r="S16" s="435" t="s">
        <v>476</v>
      </c>
      <c r="T16" s="435"/>
      <c r="U16" s="434">
        <v>7</v>
      </c>
      <c r="V16" s="450"/>
      <c r="W16" s="396" t="s">
        <v>463</v>
      </c>
      <c r="X16" s="428" t="s">
        <v>203</v>
      </c>
      <c r="Y16" s="455">
        <v>2.5</v>
      </c>
      <c r="Z16" s="669"/>
      <c r="AA16" s="658" t="s">
        <v>204</v>
      </c>
      <c r="AB16" s="659">
        <v>1.6</v>
      </c>
      <c r="AC16" s="659">
        <f>AB16*1</f>
        <v>1.6</v>
      </c>
      <c r="AD16" s="659" t="s">
        <v>201</v>
      </c>
      <c r="AE16" s="659">
        <f>AB16*5</f>
        <v>8</v>
      </c>
      <c r="AF16" s="659">
        <f>AC16*4+AE16*4</f>
        <v>38.4</v>
      </c>
    </row>
    <row r="17" spans="2:32" ht="27.95" customHeight="1">
      <c r="B17" s="711" t="s">
        <v>213</v>
      </c>
      <c r="C17" s="710"/>
      <c r="D17" s="597"/>
      <c r="E17" s="432"/>
      <c r="F17" s="431"/>
      <c r="G17" s="443" t="s">
        <v>498</v>
      </c>
      <c r="H17" s="432"/>
      <c r="I17" s="431">
        <v>10</v>
      </c>
      <c r="J17" s="638" t="s">
        <v>625</v>
      </c>
      <c r="K17" s="798" t="s">
        <v>227</v>
      </c>
      <c r="L17" s="797">
        <v>20</v>
      </c>
      <c r="M17" s="401"/>
      <c r="N17" s="401"/>
      <c r="O17" s="401"/>
      <c r="P17" s="401"/>
      <c r="Q17" s="400"/>
      <c r="R17" s="401"/>
      <c r="S17" s="401"/>
      <c r="T17" s="401"/>
      <c r="U17" s="401"/>
      <c r="V17" s="450"/>
      <c r="W17" s="411" t="s">
        <v>22</v>
      </c>
      <c r="X17" s="428" t="s">
        <v>207</v>
      </c>
      <c r="Y17" s="455">
        <v>0</v>
      </c>
      <c r="Z17" s="658"/>
      <c r="AA17" s="658" t="s">
        <v>208</v>
      </c>
      <c r="AB17" s="659">
        <v>2.5</v>
      </c>
      <c r="AC17" s="659"/>
      <c r="AD17" s="659">
        <f>AB17*5</f>
        <v>12.5</v>
      </c>
      <c r="AE17" s="659" t="s">
        <v>201</v>
      </c>
      <c r="AF17" s="659">
        <f>AD17*9</f>
        <v>112.5</v>
      </c>
    </row>
    <row r="18" spans="2:32" ht="27.95" customHeight="1">
      <c r="B18" s="711"/>
      <c r="C18" s="710"/>
      <c r="D18" s="443"/>
      <c r="E18" s="443"/>
      <c r="F18" s="443"/>
      <c r="G18" s="425"/>
      <c r="H18" s="424"/>
      <c r="I18" s="423"/>
      <c r="J18" s="638" t="s">
        <v>528</v>
      </c>
      <c r="K18" s="796"/>
      <c r="L18" s="797">
        <v>20</v>
      </c>
      <c r="M18" s="401"/>
      <c r="N18" s="401"/>
      <c r="O18" s="401"/>
      <c r="P18" s="401"/>
      <c r="Q18" s="400"/>
      <c r="R18" s="401"/>
      <c r="S18" s="491"/>
      <c r="T18" s="458"/>
      <c r="U18" s="457"/>
      <c r="V18" s="450"/>
      <c r="W18" s="396" t="s">
        <v>624</v>
      </c>
      <c r="X18" s="420" t="s">
        <v>209</v>
      </c>
      <c r="Y18" s="739">
        <v>0</v>
      </c>
      <c r="Z18" s="669"/>
      <c r="AA18" s="658" t="s">
        <v>210</v>
      </c>
      <c r="AB18" s="659">
        <v>1</v>
      </c>
      <c r="AE18" s="658">
        <f>AB18*15</f>
        <v>15</v>
      </c>
    </row>
    <row r="19" spans="2:32" ht="27.95" customHeight="1">
      <c r="B19" s="419" t="s">
        <v>211</v>
      </c>
      <c r="C19" s="709"/>
      <c r="D19" s="433"/>
      <c r="E19" s="432"/>
      <c r="F19" s="431"/>
      <c r="G19" s="401"/>
      <c r="H19" s="401"/>
      <c r="I19" s="401"/>
      <c r="J19" s="638" t="s">
        <v>249</v>
      </c>
      <c r="K19" s="796"/>
      <c r="L19" s="586">
        <v>5</v>
      </c>
      <c r="M19" s="401"/>
      <c r="N19" s="401"/>
      <c r="O19" s="401"/>
      <c r="P19" s="401"/>
      <c r="Q19" s="400"/>
      <c r="R19" s="401"/>
      <c r="S19" s="457"/>
      <c r="T19" s="458"/>
      <c r="U19" s="457"/>
      <c r="V19" s="450"/>
      <c r="W19" s="411" t="s">
        <v>212</v>
      </c>
      <c r="X19" s="410"/>
      <c r="Y19" s="455"/>
      <c r="Z19" s="658"/>
      <c r="AC19" s="658">
        <f>SUM(AC14:AC18)</f>
        <v>27.6</v>
      </c>
      <c r="AD19" s="658">
        <f>SUM(AD14:AD18)</f>
        <v>22.5</v>
      </c>
      <c r="AE19" s="658">
        <f>SUM(AE14:AE18)</f>
        <v>113</v>
      </c>
      <c r="AF19" s="658">
        <f>AC19*4+AD19*9+AE19*4</f>
        <v>764.9</v>
      </c>
    </row>
    <row r="20" spans="2:32" ht="27.95" customHeight="1">
      <c r="B20" s="708"/>
      <c r="C20" s="707"/>
      <c r="D20" s="425"/>
      <c r="E20" s="424"/>
      <c r="F20" s="423"/>
      <c r="G20" s="422"/>
      <c r="H20" s="437"/>
      <c r="I20" s="401"/>
      <c r="J20" s="457"/>
      <c r="K20" s="458"/>
      <c r="L20" s="457"/>
      <c r="M20" s="401"/>
      <c r="N20" s="413"/>
      <c r="O20" s="401"/>
      <c r="P20" s="490"/>
      <c r="Q20" s="490"/>
      <c r="R20" s="490"/>
      <c r="S20" s="457"/>
      <c r="T20" s="458"/>
      <c r="U20" s="457"/>
      <c r="V20" s="450"/>
      <c r="W20" s="396" t="s">
        <v>623</v>
      </c>
      <c r="X20" s="395"/>
      <c r="Y20" s="739"/>
      <c r="Z20" s="669"/>
      <c r="AC20" s="668">
        <f>AC19*4/AF19</f>
        <v>0.14433259249575109</v>
      </c>
      <c r="AD20" s="668">
        <f>AD19*9/AF19</f>
        <v>0.26474048895280428</v>
      </c>
      <c r="AE20" s="668">
        <f>AE19*4/AF19</f>
        <v>0.59092691855144464</v>
      </c>
    </row>
    <row r="21" spans="2:32" s="696" customFormat="1" ht="27.95" customHeight="1">
      <c r="B21" s="738">
        <v>4</v>
      </c>
      <c r="C21" s="710"/>
      <c r="D21" s="452" t="str">
        <f>國華4月菜單!I39</f>
        <v>香Q米飯</v>
      </c>
      <c r="E21" s="703" t="s">
        <v>218</v>
      </c>
      <c r="F21" s="452"/>
      <c r="G21" s="452" t="str">
        <f>國華4月菜單!I40</f>
        <v>熱炒骨腿</v>
      </c>
      <c r="H21" s="781" t="s">
        <v>219</v>
      </c>
      <c r="I21" s="452"/>
      <c r="J21" s="452" t="str">
        <f>國華4月菜單!I41</f>
        <v>咖哩粉絲</v>
      </c>
      <c r="K21" s="703" t="s">
        <v>219</v>
      </c>
      <c r="L21" s="795"/>
      <c r="M21" s="655" t="str">
        <f>國華4月菜單!I42</f>
        <v xml:space="preserve">       海苔魷魚丸(加)     </v>
      </c>
      <c r="N21" s="779" t="s">
        <v>219</v>
      </c>
      <c r="O21" s="452"/>
      <c r="P21" s="452" t="str">
        <f>國華4月菜單!I43</f>
        <v>淺色蔬菜</v>
      </c>
      <c r="Q21" s="452" t="s">
        <v>216</v>
      </c>
      <c r="R21" s="452"/>
      <c r="S21" s="452" t="str">
        <f>國華4月菜單!I44</f>
        <v xml:space="preserve"> 土瓶蒸湯 </v>
      </c>
      <c r="T21" s="452" t="s">
        <v>219</v>
      </c>
      <c r="U21" s="452"/>
      <c r="V21" s="450"/>
      <c r="W21" s="714" t="s">
        <v>21</v>
      </c>
      <c r="X21" s="648" t="s">
        <v>190</v>
      </c>
      <c r="Y21" s="471">
        <v>5</v>
      </c>
      <c r="Z21" s="658"/>
      <c r="AA21" s="658"/>
      <c r="AB21" s="659"/>
      <c r="AC21" s="658" t="s">
        <v>191</v>
      </c>
      <c r="AD21" s="658" t="s">
        <v>192</v>
      </c>
      <c r="AE21" s="658" t="s">
        <v>193</v>
      </c>
      <c r="AF21" s="658" t="s">
        <v>194</v>
      </c>
    </row>
    <row r="22" spans="2:32" s="716" customFormat="1" ht="27.75" customHeight="1">
      <c r="B22" s="734" t="s">
        <v>195</v>
      </c>
      <c r="C22" s="710"/>
      <c r="D22" s="400" t="s">
        <v>242</v>
      </c>
      <c r="E22" s="400"/>
      <c r="F22" s="400">
        <v>100</v>
      </c>
      <c r="G22" s="401" t="s">
        <v>525</v>
      </c>
      <c r="H22" s="401"/>
      <c r="I22" s="401">
        <v>60</v>
      </c>
      <c r="J22" s="401" t="s">
        <v>475</v>
      </c>
      <c r="K22" s="400"/>
      <c r="L22" s="401">
        <v>30</v>
      </c>
      <c r="M22" s="436" t="s">
        <v>622</v>
      </c>
      <c r="N22" s="749" t="s">
        <v>262</v>
      </c>
      <c r="O22" s="436">
        <v>30</v>
      </c>
      <c r="P22" s="400" t="s">
        <v>353</v>
      </c>
      <c r="Q22" s="400"/>
      <c r="R22" s="400">
        <v>100</v>
      </c>
      <c r="S22" s="491" t="s">
        <v>560</v>
      </c>
      <c r="T22" s="491"/>
      <c r="U22" s="491">
        <v>30</v>
      </c>
      <c r="V22" s="450"/>
      <c r="W22" s="670" t="s">
        <v>462</v>
      </c>
      <c r="X22" s="646" t="s">
        <v>196</v>
      </c>
      <c r="Y22" s="455">
        <v>2.5</v>
      </c>
      <c r="Z22" s="719"/>
      <c r="AA22" s="695" t="s">
        <v>197</v>
      </c>
      <c r="AB22" s="659">
        <v>6</v>
      </c>
      <c r="AC22" s="659">
        <f>AB22*2</f>
        <v>12</v>
      </c>
      <c r="AD22" s="659"/>
      <c r="AE22" s="659">
        <f>AB22*15</f>
        <v>90</v>
      </c>
      <c r="AF22" s="659">
        <f>AC22*4+AE22*4</f>
        <v>408</v>
      </c>
    </row>
    <row r="23" spans="2:32" s="716" customFormat="1" ht="27.95" customHeight="1">
      <c r="B23" s="734">
        <v>27</v>
      </c>
      <c r="C23" s="710"/>
      <c r="D23" s="400"/>
      <c r="E23" s="400"/>
      <c r="F23" s="400"/>
      <c r="G23" s="425"/>
      <c r="H23" s="461"/>
      <c r="I23" s="430"/>
      <c r="J23" s="401" t="s">
        <v>576</v>
      </c>
      <c r="K23" s="400"/>
      <c r="L23" s="401">
        <v>7</v>
      </c>
      <c r="M23" s="436" t="s">
        <v>518</v>
      </c>
      <c r="N23" s="469"/>
      <c r="O23" s="436">
        <v>0.05</v>
      </c>
      <c r="P23" s="400"/>
      <c r="Q23" s="400"/>
      <c r="R23" s="400"/>
      <c r="S23" s="491" t="s">
        <v>522</v>
      </c>
      <c r="T23" s="491"/>
      <c r="U23" s="491">
        <v>2</v>
      </c>
      <c r="V23" s="450"/>
      <c r="W23" s="678" t="s">
        <v>20</v>
      </c>
      <c r="X23" s="645" t="s">
        <v>199</v>
      </c>
      <c r="Y23" s="455">
        <v>1.8</v>
      </c>
      <c r="Z23" s="717"/>
      <c r="AA23" s="693" t="s">
        <v>200</v>
      </c>
      <c r="AB23" s="659">
        <v>2</v>
      </c>
      <c r="AC23" s="692">
        <f>AB23*7</f>
        <v>14</v>
      </c>
      <c r="AD23" s="659">
        <f>AB23*5</f>
        <v>10</v>
      </c>
      <c r="AE23" s="659" t="s">
        <v>201</v>
      </c>
      <c r="AF23" s="691">
        <f>AC23*4+AD23*9</f>
        <v>146</v>
      </c>
    </row>
    <row r="24" spans="2:32" s="716" customFormat="1" ht="27.95" customHeight="1">
      <c r="B24" s="734" t="s">
        <v>202</v>
      </c>
      <c r="C24" s="710"/>
      <c r="D24" s="457"/>
      <c r="E24" s="458"/>
      <c r="F24" s="457"/>
      <c r="G24" s="740"/>
      <c r="H24" s="740"/>
      <c r="I24" s="740"/>
      <c r="J24" s="401" t="s">
        <v>249</v>
      </c>
      <c r="K24" s="437"/>
      <c r="L24" s="401">
        <v>5</v>
      </c>
      <c r="M24" s="436" t="s">
        <v>474</v>
      </c>
      <c r="N24" s="469"/>
      <c r="O24" s="436">
        <v>0.05</v>
      </c>
      <c r="P24" s="457"/>
      <c r="Q24" s="458"/>
      <c r="R24" s="457"/>
      <c r="S24" s="491" t="s">
        <v>497</v>
      </c>
      <c r="T24" s="491"/>
      <c r="U24" s="491">
        <v>3</v>
      </c>
      <c r="V24" s="450"/>
      <c r="W24" s="670" t="s">
        <v>519</v>
      </c>
      <c r="X24" s="645" t="s">
        <v>203</v>
      </c>
      <c r="Y24" s="455">
        <v>2.2999999999999998</v>
      </c>
      <c r="Z24" s="719"/>
      <c r="AA24" s="658" t="s">
        <v>204</v>
      </c>
      <c r="AB24" s="659">
        <v>1.5</v>
      </c>
      <c r="AC24" s="659">
        <f>AB24*1</f>
        <v>1.5</v>
      </c>
      <c r="AD24" s="659" t="s">
        <v>201</v>
      </c>
      <c r="AE24" s="659">
        <f>AB24*5</f>
        <v>7.5</v>
      </c>
      <c r="AF24" s="659">
        <f>AC24*4+AE24*4</f>
        <v>36</v>
      </c>
    </row>
    <row r="25" spans="2:32" s="716" customFormat="1" ht="27.95" customHeight="1">
      <c r="B25" s="733" t="s">
        <v>214</v>
      </c>
      <c r="C25" s="710"/>
      <c r="D25" s="457"/>
      <c r="E25" s="458"/>
      <c r="F25" s="457"/>
      <c r="G25" s="457"/>
      <c r="H25" s="458"/>
      <c r="I25" s="457"/>
      <c r="J25" s="401" t="s">
        <v>492</v>
      </c>
      <c r="K25" s="401"/>
      <c r="L25" s="401">
        <v>10</v>
      </c>
      <c r="M25" s="436"/>
      <c r="N25" s="469"/>
      <c r="O25" s="436"/>
      <c r="P25" s="457"/>
      <c r="Q25" s="458"/>
      <c r="R25" s="457"/>
      <c r="S25" s="430"/>
      <c r="T25" s="461"/>
      <c r="U25" s="430"/>
      <c r="V25" s="450"/>
      <c r="W25" s="678" t="s">
        <v>22</v>
      </c>
      <c r="X25" s="645" t="s">
        <v>207</v>
      </c>
      <c r="Y25" s="455">
        <v>0</v>
      </c>
      <c r="Z25" s="717"/>
      <c r="AA25" s="658" t="s">
        <v>208</v>
      </c>
      <c r="AB25" s="659">
        <v>2.5</v>
      </c>
      <c r="AC25" s="659"/>
      <c r="AD25" s="659">
        <f>AB25*5</f>
        <v>12.5</v>
      </c>
      <c r="AE25" s="659" t="s">
        <v>201</v>
      </c>
      <c r="AF25" s="659">
        <f>AD25*9</f>
        <v>112.5</v>
      </c>
    </row>
    <row r="26" spans="2:32" s="716" customFormat="1" ht="27.95" customHeight="1">
      <c r="B26" s="733"/>
      <c r="C26" s="710"/>
      <c r="D26" s="457"/>
      <c r="E26" s="458"/>
      <c r="F26" s="457"/>
      <c r="G26" s="417"/>
      <c r="H26" s="416"/>
      <c r="I26" s="415"/>
      <c r="J26" s="415"/>
      <c r="K26" s="413"/>
      <c r="L26" s="401"/>
      <c r="M26" s="436"/>
      <c r="N26" s="469"/>
      <c r="O26" s="436"/>
      <c r="P26" s="457"/>
      <c r="Q26" s="458"/>
      <c r="R26" s="457"/>
      <c r="S26" s="457"/>
      <c r="T26" s="458"/>
      <c r="U26" s="457"/>
      <c r="V26" s="450"/>
      <c r="W26" s="670" t="s">
        <v>621</v>
      </c>
      <c r="X26" s="644" t="s">
        <v>209</v>
      </c>
      <c r="Y26" s="455">
        <v>0</v>
      </c>
      <c r="Z26" s="719"/>
      <c r="AA26" s="658" t="s">
        <v>210</v>
      </c>
      <c r="AB26" s="659"/>
      <c r="AC26" s="658"/>
      <c r="AD26" s="658"/>
      <c r="AE26" s="658">
        <f>AB26*15</f>
        <v>0</v>
      </c>
      <c r="AF26" s="658"/>
    </row>
    <row r="27" spans="2:32" s="716" customFormat="1" ht="27.95" customHeight="1">
      <c r="B27" s="419" t="s">
        <v>211</v>
      </c>
      <c r="C27" s="730"/>
      <c r="D27" s="632"/>
      <c r="E27" s="631"/>
      <c r="F27" s="630"/>
      <c r="G27" s="417"/>
      <c r="H27" s="416"/>
      <c r="I27" s="415"/>
      <c r="J27" s="545"/>
      <c r="K27" s="422"/>
      <c r="L27" s="422"/>
      <c r="M27" s="436"/>
      <c r="N27" s="436"/>
      <c r="O27" s="436"/>
      <c r="P27" s="430"/>
      <c r="Q27" s="461"/>
      <c r="R27" s="430"/>
      <c r="S27" s="430"/>
      <c r="T27" s="461"/>
      <c r="U27" s="430"/>
      <c r="V27" s="450"/>
      <c r="W27" s="678" t="s">
        <v>212</v>
      </c>
      <c r="X27" s="643"/>
      <c r="Y27" s="455"/>
      <c r="Z27" s="717"/>
      <c r="AA27" s="658"/>
      <c r="AB27" s="659"/>
      <c r="AC27" s="658">
        <f>SUM(AC22:AC26)</f>
        <v>27.5</v>
      </c>
      <c r="AD27" s="658">
        <f>SUM(AD22:AD26)</f>
        <v>22.5</v>
      </c>
      <c r="AE27" s="658">
        <f>SUM(AE22:AE26)</f>
        <v>97.5</v>
      </c>
      <c r="AF27" s="658">
        <f>AC27*4+AD27*9+AE27*4</f>
        <v>702.5</v>
      </c>
    </row>
    <row r="28" spans="2:32" s="716" customFormat="1" ht="27.95" customHeight="1" thickBot="1">
      <c r="B28" s="728"/>
      <c r="C28" s="727"/>
      <c r="D28" s="794"/>
      <c r="E28" s="793"/>
      <c r="F28" s="792"/>
      <c r="G28" s="794"/>
      <c r="H28" s="793"/>
      <c r="I28" s="792"/>
      <c r="J28" s="783"/>
      <c r="K28" s="784"/>
      <c r="L28" s="783"/>
      <c r="M28" s="422"/>
      <c r="N28" s="791"/>
      <c r="O28" s="422"/>
      <c r="P28" s="783"/>
      <c r="Q28" s="784"/>
      <c r="R28" s="783"/>
      <c r="S28" s="783"/>
      <c r="T28" s="784"/>
      <c r="U28" s="783"/>
      <c r="V28" s="450"/>
      <c r="W28" s="670" t="s">
        <v>620</v>
      </c>
      <c r="X28" s="790"/>
      <c r="Y28" s="455"/>
      <c r="Z28" s="719"/>
      <c r="AA28" s="717"/>
      <c r="AB28" s="718"/>
      <c r="AC28" s="668">
        <f>AC27*4/AF27</f>
        <v>0.15658362989323843</v>
      </c>
      <c r="AD28" s="668">
        <f>AD27*9/AF27</f>
        <v>0.28825622775800713</v>
      </c>
      <c r="AE28" s="668">
        <f>AE27*4/AF27</f>
        <v>0.55516014234875444</v>
      </c>
      <c r="AF28" s="717"/>
    </row>
    <row r="29" spans="2:32" s="696" customFormat="1" ht="27.95" customHeight="1">
      <c r="B29" s="715">
        <v>4</v>
      </c>
      <c r="C29" s="687"/>
      <c r="D29" s="704" t="str">
        <f>國華4月菜單!M39</f>
        <v>地瓜燕麥飯</v>
      </c>
      <c r="E29" s="703" t="s">
        <v>218</v>
      </c>
      <c r="F29" s="703"/>
      <c r="G29" s="703" t="str">
        <f>國華4月菜單!M40</f>
        <v>味噌芝麻豬</v>
      </c>
      <c r="H29" s="703" t="s">
        <v>219</v>
      </c>
      <c r="I29" s="703"/>
      <c r="J29" s="703" t="str">
        <f>國華4月菜單!M41</f>
        <v xml:space="preserve">  香酥炸魚(炸海) </v>
      </c>
      <c r="K29" s="703" t="s">
        <v>217</v>
      </c>
      <c r="L29" s="703"/>
      <c r="M29" s="703" t="str">
        <f>國華4月菜單!M42</f>
        <v xml:space="preserve">金菇葫蘆瓜 </v>
      </c>
      <c r="N29" s="703" t="s">
        <v>219</v>
      </c>
      <c r="O29" s="703"/>
      <c r="P29" s="703" t="str">
        <f>國華4月菜單!M43</f>
        <v>深色蔬菜</v>
      </c>
      <c r="Q29" s="703" t="s">
        <v>216</v>
      </c>
      <c r="R29" s="703"/>
      <c r="S29" s="703" t="str">
        <f>國華4月菜單!M44</f>
        <v>冬粉肉絲湯(醃)</v>
      </c>
      <c r="T29" s="703" t="s">
        <v>219</v>
      </c>
      <c r="U29" s="702"/>
      <c r="V29" s="450"/>
      <c r="W29" s="714" t="s">
        <v>21</v>
      </c>
      <c r="X29" s="648" t="s">
        <v>190</v>
      </c>
      <c r="Y29" s="471">
        <v>5.3</v>
      </c>
      <c r="Z29" s="658"/>
      <c r="AA29" s="658"/>
      <c r="AB29" s="659"/>
      <c r="AC29" s="658" t="s">
        <v>191</v>
      </c>
      <c r="AD29" s="658" t="s">
        <v>192</v>
      </c>
      <c r="AE29" s="658" t="s">
        <v>193</v>
      </c>
      <c r="AF29" s="658" t="s">
        <v>194</v>
      </c>
    </row>
    <row r="30" spans="2:32" ht="27.95" customHeight="1">
      <c r="B30" s="712" t="s">
        <v>195</v>
      </c>
      <c r="C30" s="710"/>
      <c r="D30" s="400" t="s">
        <v>242</v>
      </c>
      <c r="E30" s="400"/>
      <c r="F30" s="401">
        <v>70</v>
      </c>
      <c r="G30" s="436" t="s">
        <v>498</v>
      </c>
      <c r="H30" s="436"/>
      <c r="I30" s="436">
        <v>10</v>
      </c>
      <c r="J30" s="462" t="s">
        <v>619</v>
      </c>
      <c r="K30" s="749" t="s">
        <v>235</v>
      </c>
      <c r="L30" s="401">
        <v>40</v>
      </c>
      <c r="M30" s="497" t="s">
        <v>618</v>
      </c>
      <c r="N30" s="400"/>
      <c r="O30" s="400">
        <v>60</v>
      </c>
      <c r="P30" s="400" t="s">
        <v>372</v>
      </c>
      <c r="Q30" s="400"/>
      <c r="R30" s="400">
        <v>100</v>
      </c>
      <c r="S30" s="401" t="s">
        <v>576</v>
      </c>
      <c r="T30" s="401"/>
      <c r="U30" s="401">
        <v>5</v>
      </c>
      <c r="V30" s="450"/>
      <c r="W30" s="670" t="s">
        <v>499</v>
      </c>
      <c r="X30" s="646" t="s">
        <v>196</v>
      </c>
      <c r="Y30" s="455">
        <v>2.5</v>
      </c>
      <c r="Z30" s="669"/>
      <c r="AA30" s="695" t="s">
        <v>197</v>
      </c>
      <c r="AB30" s="659">
        <v>6</v>
      </c>
      <c r="AC30" s="659">
        <f>AB30*2</f>
        <v>12</v>
      </c>
      <c r="AD30" s="659"/>
      <c r="AE30" s="659">
        <f>AB30*15</f>
        <v>90</v>
      </c>
      <c r="AF30" s="659">
        <f>AC30*4+AE30*4</f>
        <v>408</v>
      </c>
    </row>
    <row r="31" spans="2:32" ht="27.95" customHeight="1">
      <c r="B31" s="712">
        <v>28</v>
      </c>
      <c r="C31" s="710"/>
      <c r="D31" s="400" t="s">
        <v>549</v>
      </c>
      <c r="E31" s="457"/>
      <c r="F31" s="401">
        <v>20</v>
      </c>
      <c r="G31" s="436" t="s">
        <v>511</v>
      </c>
      <c r="H31" s="436"/>
      <c r="I31" s="436">
        <v>50</v>
      </c>
      <c r="J31" s="400"/>
      <c r="K31" s="400"/>
      <c r="L31" s="400"/>
      <c r="M31" s="436" t="s">
        <v>249</v>
      </c>
      <c r="N31" s="436"/>
      <c r="O31" s="436">
        <v>3</v>
      </c>
      <c r="P31" s="401"/>
      <c r="Q31" s="401"/>
      <c r="R31" s="401"/>
      <c r="S31" s="401" t="s">
        <v>594</v>
      </c>
      <c r="T31" s="401" t="s">
        <v>259</v>
      </c>
      <c r="U31" s="401">
        <v>10</v>
      </c>
      <c r="V31" s="450"/>
      <c r="W31" s="678" t="s">
        <v>20</v>
      </c>
      <c r="X31" s="645" t="s">
        <v>199</v>
      </c>
      <c r="Y31" s="455">
        <v>1.9</v>
      </c>
      <c r="Z31" s="658"/>
      <c r="AA31" s="693" t="s">
        <v>200</v>
      </c>
      <c r="AB31" s="659">
        <v>2.2999999999999998</v>
      </c>
      <c r="AC31" s="692">
        <f>AB31*7</f>
        <v>16.099999999999998</v>
      </c>
      <c r="AD31" s="659">
        <f>AB31*5</f>
        <v>11.5</v>
      </c>
      <c r="AE31" s="659" t="s">
        <v>201</v>
      </c>
      <c r="AF31" s="691">
        <f>AC31*4+AD31*9</f>
        <v>167.89999999999998</v>
      </c>
    </row>
    <row r="32" spans="2:32" ht="27.95" customHeight="1">
      <c r="B32" s="712" t="s">
        <v>202</v>
      </c>
      <c r="C32" s="710"/>
      <c r="D32" s="400" t="s">
        <v>512</v>
      </c>
      <c r="E32" s="458"/>
      <c r="F32" s="457">
        <v>36</v>
      </c>
      <c r="G32" s="436" t="s">
        <v>617</v>
      </c>
      <c r="H32" s="436"/>
      <c r="I32" s="436">
        <v>0.05</v>
      </c>
      <c r="J32" s="401"/>
      <c r="K32" s="437"/>
      <c r="L32" s="400"/>
      <c r="M32" s="436" t="s">
        <v>558</v>
      </c>
      <c r="N32" s="436"/>
      <c r="O32" s="436">
        <v>5</v>
      </c>
      <c r="P32" s="401"/>
      <c r="Q32" s="401"/>
      <c r="R32" s="401"/>
      <c r="S32" s="401" t="s">
        <v>509</v>
      </c>
      <c r="T32" s="413"/>
      <c r="U32" s="401">
        <v>3</v>
      </c>
      <c r="V32" s="450"/>
      <c r="W32" s="670" t="s">
        <v>463</v>
      </c>
      <c r="X32" s="645" t="s">
        <v>203</v>
      </c>
      <c r="Y32" s="455">
        <v>2.5</v>
      </c>
      <c r="Z32" s="669"/>
      <c r="AA32" s="658" t="s">
        <v>204</v>
      </c>
      <c r="AB32" s="659">
        <v>1.5</v>
      </c>
      <c r="AC32" s="659">
        <f>AB32*1</f>
        <v>1.5</v>
      </c>
      <c r="AD32" s="659" t="s">
        <v>201</v>
      </c>
      <c r="AE32" s="659">
        <f>AB32*5</f>
        <v>7.5</v>
      </c>
      <c r="AF32" s="659">
        <f>AC32*4+AE32*4</f>
        <v>36</v>
      </c>
    </row>
    <row r="33" spans="2:32" ht="27.95" customHeight="1">
      <c r="B33" s="711" t="s">
        <v>215</v>
      </c>
      <c r="C33" s="710"/>
      <c r="D33" s="458"/>
      <c r="E33" s="458"/>
      <c r="F33" s="457"/>
      <c r="G33" s="422"/>
      <c r="H33" s="401"/>
      <c r="I33" s="401"/>
      <c r="J33" s="401"/>
      <c r="K33" s="401"/>
      <c r="L33" s="401"/>
      <c r="M33" s="436"/>
      <c r="N33" s="436"/>
      <c r="O33" s="436"/>
      <c r="P33" s="401"/>
      <c r="Q33" s="401"/>
      <c r="R33" s="401"/>
      <c r="S33" s="401" t="s">
        <v>523</v>
      </c>
      <c r="T33" s="401"/>
      <c r="U33" s="401">
        <v>2</v>
      </c>
      <c r="V33" s="450"/>
      <c r="W33" s="678" t="s">
        <v>22</v>
      </c>
      <c r="X33" s="645" t="s">
        <v>207</v>
      </c>
      <c r="Y33" s="455">
        <v>0</v>
      </c>
      <c r="Z33" s="658"/>
      <c r="AA33" s="658" t="s">
        <v>208</v>
      </c>
      <c r="AB33" s="659">
        <v>2.5</v>
      </c>
      <c r="AC33" s="659"/>
      <c r="AD33" s="659">
        <f>AB33*5</f>
        <v>12.5</v>
      </c>
      <c r="AE33" s="659" t="s">
        <v>201</v>
      </c>
      <c r="AF33" s="659">
        <f>AD33*9</f>
        <v>112.5</v>
      </c>
    </row>
    <row r="34" spans="2:32" ht="27.95" customHeight="1">
      <c r="B34" s="711"/>
      <c r="C34" s="710"/>
      <c r="D34" s="458"/>
      <c r="E34" s="458"/>
      <c r="F34" s="457"/>
      <c r="G34" s="789"/>
      <c r="H34" s="788"/>
      <c r="I34" s="787"/>
      <c r="J34" s="401"/>
      <c r="K34" s="401"/>
      <c r="L34" s="401"/>
      <c r="M34" s="446"/>
      <c r="N34" s="458"/>
      <c r="O34" s="430"/>
      <c r="P34" s="436"/>
      <c r="Q34" s="436"/>
      <c r="R34" s="436"/>
      <c r="S34" s="491"/>
      <c r="T34" s="458"/>
      <c r="U34" s="457"/>
      <c r="V34" s="450"/>
      <c r="W34" s="670" t="s">
        <v>616</v>
      </c>
      <c r="X34" s="644" t="s">
        <v>209</v>
      </c>
      <c r="Y34" s="455">
        <v>0</v>
      </c>
      <c r="Z34" s="669"/>
      <c r="AA34" s="658" t="s">
        <v>210</v>
      </c>
      <c r="AB34" s="659">
        <v>1</v>
      </c>
      <c r="AE34" s="658">
        <f>AB34*15</f>
        <v>15</v>
      </c>
    </row>
    <row r="35" spans="2:32" ht="27.95" customHeight="1">
      <c r="B35" s="419" t="s">
        <v>211</v>
      </c>
      <c r="C35" s="709"/>
      <c r="D35" s="786"/>
      <c r="E35" s="786"/>
      <c r="F35" s="785"/>
      <c r="G35" s="785"/>
      <c r="H35" s="786"/>
      <c r="I35" s="785"/>
      <c r="J35" s="401"/>
      <c r="K35" s="413"/>
      <c r="L35" s="401"/>
      <c r="M35" s="783"/>
      <c r="N35" s="786"/>
      <c r="O35" s="783"/>
      <c r="P35" s="422"/>
      <c r="Q35" s="401"/>
      <c r="R35" s="401"/>
      <c r="S35" s="785"/>
      <c r="T35" s="785"/>
      <c r="U35" s="785"/>
      <c r="V35" s="450"/>
      <c r="W35" s="678" t="s">
        <v>212</v>
      </c>
      <c r="X35" s="643"/>
      <c r="Y35" s="455"/>
      <c r="Z35" s="658"/>
      <c r="AC35" s="658">
        <f>SUM(AC30:AC34)</f>
        <v>29.599999999999998</v>
      </c>
      <c r="AD35" s="658">
        <f>SUM(AD30:AD34)</f>
        <v>24</v>
      </c>
      <c r="AE35" s="658">
        <f>SUM(AE30:AE34)</f>
        <v>112.5</v>
      </c>
      <c r="AF35" s="658">
        <f>AC35*4+AD35*9+AE35*4</f>
        <v>784.4</v>
      </c>
    </row>
    <row r="36" spans="2:32" ht="27.95" customHeight="1">
      <c r="B36" s="708"/>
      <c r="C36" s="707"/>
      <c r="D36" s="784"/>
      <c r="E36" s="784"/>
      <c r="F36" s="783"/>
      <c r="G36" s="783"/>
      <c r="H36" s="784"/>
      <c r="I36" s="783"/>
      <c r="J36" s="401"/>
      <c r="K36" s="413"/>
      <c r="L36" s="401"/>
      <c r="M36" s="783"/>
      <c r="N36" s="784"/>
      <c r="O36" s="783"/>
      <c r="P36" s="783"/>
      <c r="Q36" s="784"/>
      <c r="R36" s="783"/>
      <c r="S36" s="783"/>
      <c r="T36" s="784"/>
      <c r="U36" s="783"/>
      <c r="V36" s="450"/>
      <c r="W36" s="670" t="s">
        <v>615</v>
      </c>
      <c r="X36" s="782"/>
      <c r="Y36" s="455"/>
      <c r="Z36" s="669"/>
      <c r="AC36" s="668">
        <f>AC35*4/AF35</f>
        <v>0.15094339622641509</v>
      </c>
      <c r="AD36" s="668">
        <f>AD35*9/AF35</f>
        <v>0.27536970933197347</v>
      </c>
      <c r="AE36" s="668">
        <f>AE35*4/AF35</f>
        <v>0.57368689444161147</v>
      </c>
    </row>
    <row r="37" spans="2:32" s="696" customFormat="1" ht="27.95" customHeight="1">
      <c r="B37" s="715">
        <v>4</v>
      </c>
      <c r="C37" s="687"/>
      <c r="D37" s="704" t="str">
        <f>國華4月菜單!Q39</f>
        <v>傳統炒麵</v>
      </c>
      <c r="E37" s="703" t="s">
        <v>216</v>
      </c>
      <c r="F37" s="703"/>
      <c r="G37" s="703" t="str">
        <f>國華4月菜單!Q40</f>
        <v>酥炸里肌(炸)</v>
      </c>
      <c r="H37" s="781" t="s">
        <v>217</v>
      </c>
      <c r="I37" s="704"/>
      <c r="J37" s="703" t="str">
        <f>國華4月菜單!Q41</f>
        <v>港式燒賣(加)</v>
      </c>
      <c r="K37" s="703" t="s">
        <v>218</v>
      </c>
      <c r="L37" s="702"/>
      <c r="M37" s="780" t="str">
        <f>國華4月菜單!Q42</f>
        <v>芝麻海帶根</v>
      </c>
      <c r="N37" s="779" t="s">
        <v>216</v>
      </c>
      <c r="O37" s="703"/>
      <c r="P37" s="703" t="str">
        <f>國華4月菜單!Q43</f>
        <v>深色蔬菜</v>
      </c>
      <c r="Q37" s="703" t="s">
        <v>216</v>
      </c>
      <c r="R37" s="703"/>
      <c r="S37" s="703" t="str">
        <f>國華4月菜單!Q44</f>
        <v xml:space="preserve"> 美味海芽湯</v>
      </c>
      <c r="T37" s="703" t="s">
        <v>219</v>
      </c>
      <c r="U37" s="702"/>
      <c r="V37" s="412"/>
      <c r="W37" s="714" t="s">
        <v>21</v>
      </c>
      <c r="X37" s="648" t="s">
        <v>190</v>
      </c>
      <c r="Y37" s="778">
        <v>5.2</v>
      </c>
      <c r="Z37" s="658"/>
      <c r="AA37" s="658"/>
      <c r="AB37" s="659"/>
      <c r="AC37" s="658" t="s">
        <v>191</v>
      </c>
      <c r="AD37" s="658" t="s">
        <v>192</v>
      </c>
      <c r="AE37" s="658" t="s">
        <v>193</v>
      </c>
      <c r="AF37" s="658" t="s">
        <v>194</v>
      </c>
    </row>
    <row r="38" spans="2:32" ht="27.95" customHeight="1">
      <c r="B38" s="712" t="s">
        <v>195</v>
      </c>
      <c r="C38" s="687"/>
      <c r="D38" s="401" t="s">
        <v>614</v>
      </c>
      <c r="E38" s="401"/>
      <c r="F38" s="417">
        <v>225</v>
      </c>
      <c r="G38" s="401" t="s">
        <v>613</v>
      </c>
      <c r="H38" s="401"/>
      <c r="I38" s="401">
        <v>60</v>
      </c>
      <c r="J38" s="777" t="s">
        <v>612</v>
      </c>
      <c r="K38" s="401" t="s">
        <v>262</v>
      </c>
      <c r="L38" s="401">
        <v>50</v>
      </c>
      <c r="M38" s="401" t="s">
        <v>244</v>
      </c>
      <c r="N38" s="401"/>
      <c r="O38" s="401">
        <v>50</v>
      </c>
      <c r="P38" s="400" t="s">
        <v>372</v>
      </c>
      <c r="Q38" s="401"/>
      <c r="R38" s="401">
        <v>100</v>
      </c>
      <c r="S38" s="400" t="s">
        <v>561</v>
      </c>
      <c r="T38" s="401"/>
      <c r="U38" s="400">
        <v>1</v>
      </c>
      <c r="V38" s="412"/>
      <c r="W38" s="670" t="s">
        <v>527</v>
      </c>
      <c r="X38" s="646" t="s">
        <v>196</v>
      </c>
      <c r="Y38" s="598">
        <v>2.2999999999999998</v>
      </c>
      <c r="Z38" s="669"/>
      <c r="AA38" s="695" t="s">
        <v>197</v>
      </c>
      <c r="AB38" s="659">
        <v>6</v>
      </c>
      <c r="AC38" s="659">
        <f>AB38*2</f>
        <v>12</v>
      </c>
      <c r="AD38" s="659"/>
      <c r="AE38" s="659">
        <f>AB38*15</f>
        <v>90</v>
      </c>
      <c r="AF38" s="659">
        <f>AC38*4+AE38*4</f>
        <v>408</v>
      </c>
    </row>
    <row r="39" spans="2:32" ht="27.95" customHeight="1">
      <c r="B39" s="712">
        <v>29</v>
      </c>
      <c r="C39" s="687"/>
      <c r="D39" s="401" t="s">
        <v>492</v>
      </c>
      <c r="E39" s="401"/>
      <c r="F39" s="417">
        <v>10</v>
      </c>
      <c r="G39" s="417"/>
      <c r="H39" s="468"/>
      <c r="I39" s="415"/>
      <c r="J39" s="401"/>
      <c r="K39" s="401"/>
      <c r="L39" s="401"/>
      <c r="M39" s="401" t="s">
        <v>534</v>
      </c>
      <c r="N39" s="401"/>
      <c r="O39" s="401">
        <v>0.05</v>
      </c>
      <c r="P39" s="401"/>
      <c r="Q39" s="437"/>
      <c r="R39" s="401"/>
      <c r="S39" s="435" t="s">
        <v>474</v>
      </c>
      <c r="T39" s="435"/>
      <c r="U39" s="434">
        <v>0.05</v>
      </c>
      <c r="V39" s="412"/>
      <c r="W39" s="678" t="s">
        <v>20</v>
      </c>
      <c r="X39" s="645" t="s">
        <v>199</v>
      </c>
      <c r="Y39" s="598">
        <v>1.8</v>
      </c>
      <c r="Z39" s="658"/>
      <c r="AA39" s="693" t="s">
        <v>200</v>
      </c>
      <c r="AB39" s="659">
        <v>2.2999999999999998</v>
      </c>
      <c r="AC39" s="692">
        <f>AB39*7</f>
        <v>16.099999999999998</v>
      </c>
      <c r="AD39" s="659">
        <f>AB39*5</f>
        <v>11.5</v>
      </c>
      <c r="AE39" s="659" t="s">
        <v>201</v>
      </c>
      <c r="AF39" s="691">
        <f>AC39*4+AD39*9</f>
        <v>167.89999999999998</v>
      </c>
    </row>
    <row r="40" spans="2:32" ht="27.95" customHeight="1">
      <c r="B40" s="712" t="s">
        <v>202</v>
      </c>
      <c r="C40" s="687"/>
      <c r="D40" s="401" t="s">
        <v>475</v>
      </c>
      <c r="E40" s="413"/>
      <c r="F40" s="417">
        <v>20</v>
      </c>
      <c r="G40" s="417"/>
      <c r="H40" s="468"/>
      <c r="I40" s="415"/>
      <c r="J40" s="415"/>
      <c r="K40" s="413"/>
      <c r="L40" s="401"/>
      <c r="M40" s="597"/>
      <c r="N40" s="633"/>
      <c r="O40" s="431"/>
      <c r="P40" s="436"/>
      <c r="Q40" s="469"/>
      <c r="R40" s="436"/>
      <c r="S40" s="422"/>
      <c r="T40" s="413"/>
      <c r="U40" s="401"/>
      <c r="V40" s="412"/>
      <c r="W40" s="670" t="s">
        <v>463</v>
      </c>
      <c r="X40" s="645" t="s">
        <v>203</v>
      </c>
      <c r="Y40" s="598">
        <v>2.7</v>
      </c>
      <c r="Z40" s="669"/>
      <c r="AA40" s="658" t="s">
        <v>204</v>
      </c>
      <c r="AB40" s="659">
        <v>1.6</v>
      </c>
      <c r="AC40" s="659">
        <f>AB40*1</f>
        <v>1.6</v>
      </c>
      <c r="AD40" s="659" t="s">
        <v>201</v>
      </c>
      <c r="AE40" s="659">
        <f>AB40*5</f>
        <v>8</v>
      </c>
      <c r="AF40" s="659">
        <f>AC40*4+AE40*4</f>
        <v>38.4</v>
      </c>
    </row>
    <row r="41" spans="2:32" ht="27.95" customHeight="1">
      <c r="B41" s="711" t="s">
        <v>233</v>
      </c>
      <c r="C41" s="687"/>
      <c r="D41" s="401" t="s">
        <v>473</v>
      </c>
      <c r="E41" s="413"/>
      <c r="F41" s="417">
        <v>5</v>
      </c>
      <c r="G41" s="417"/>
      <c r="H41" s="416"/>
      <c r="I41" s="415"/>
      <c r="J41" s="415"/>
      <c r="K41" s="400"/>
      <c r="L41" s="401"/>
      <c r="M41" s="401"/>
      <c r="N41" s="437"/>
      <c r="O41" s="401"/>
      <c r="P41" s="401"/>
      <c r="Q41" s="437"/>
      <c r="R41" s="401"/>
      <c r="S41" s="422"/>
      <c r="T41" s="400"/>
      <c r="U41" s="400"/>
      <c r="V41" s="412"/>
      <c r="W41" s="678" t="s">
        <v>22</v>
      </c>
      <c r="X41" s="645" t="s">
        <v>207</v>
      </c>
      <c r="Y41" s="598">
        <v>0</v>
      </c>
      <c r="Z41" s="658"/>
      <c r="AA41" s="658" t="s">
        <v>208</v>
      </c>
      <c r="AB41" s="659">
        <v>2.5</v>
      </c>
      <c r="AC41" s="659"/>
      <c r="AD41" s="659">
        <f>AB41*5</f>
        <v>12.5</v>
      </c>
      <c r="AE41" s="659" t="s">
        <v>201</v>
      </c>
      <c r="AF41" s="659">
        <f>AD41*9</f>
        <v>112.5</v>
      </c>
    </row>
    <row r="42" spans="2:32" ht="27.95" customHeight="1">
      <c r="B42" s="711"/>
      <c r="C42" s="687"/>
      <c r="D42" s="401" t="s">
        <v>249</v>
      </c>
      <c r="E42" s="413"/>
      <c r="F42" s="417">
        <v>5</v>
      </c>
      <c r="G42" s="417"/>
      <c r="H42" s="416"/>
      <c r="I42" s="415"/>
      <c r="J42" s="415"/>
      <c r="K42" s="413"/>
      <c r="L42" s="401"/>
      <c r="M42" s="436"/>
      <c r="N42" s="469"/>
      <c r="O42" s="436"/>
      <c r="P42" s="401"/>
      <c r="Q42" s="437"/>
      <c r="R42" s="401"/>
      <c r="S42" s="491"/>
      <c r="T42" s="458"/>
      <c r="U42" s="491"/>
      <c r="V42" s="412"/>
      <c r="W42" s="670" t="s">
        <v>611</v>
      </c>
      <c r="X42" s="644" t="s">
        <v>209</v>
      </c>
      <c r="Y42" s="598">
        <v>0</v>
      </c>
      <c r="Z42" s="669"/>
      <c r="AA42" s="658" t="s">
        <v>210</v>
      </c>
      <c r="AE42" s="658">
        <f>AB42*15</f>
        <v>0</v>
      </c>
    </row>
    <row r="43" spans="2:32" ht="27.95" customHeight="1">
      <c r="B43" s="419" t="s">
        <v>211</v>
      </c>
      <c r="C43" s="685"/>
      <c r="D43" s="632"/>
      <c r="E43" s="631"/>
      <c r="F43" s="630"/>
      <c r="G43" s="597"/>
      <c r="H43" s="432"/>
      <c r="I43" s="431"/>
      <c r="J43" s="545"/>
      <c r="K43" s="422"/>
      <c r="L43" s="422"/>
      <c r="M43" s="401"/>
      <c r="N43" s="401"/>
      <c r="O43" s="401"/>
      <c r="P43" s="436"/>
      <c r="Q43" s="469"/>
      <c r="R43" s="436"/>
      <c r="S43" s="491"/>
      <c r="T43" s="458"/>
      <c r="U43" s="491"/>
      <c r="V43" s="412"/>
      <c r="W43" s="678" t="s">
        <v>212</v>
      </c>
      <c r="X43" s="643"/>
      <c r="Y43" s="598"/>
      <c r="Z43" s="658"/>
      <c r="AC43" s="658">
        <f>SUM(AC38:AC42)</f>
        <v>29.7</v>
      </c>
      <c r="AD43" s="658">
        <f>SUM(AD38:AD42)</f>
        <v>24</v>
      </c>
      <c r="AE43" s="658">
        <f>SUM(AE38:AE42)</f>
        <v>98</v>
      </c>
      <c r="AF43" s="658">
        <f>AC43*4+AD43*9+AE43*4</f>
        <v>726.8</v>
      </c>
    </row>
    <row r="44" spans="2:32" ht="27.95" customHeight="1" thickBot="1">
      <c r="B44" s="776"/>
      <c r="C44" s="669"/>
      <c r="D44" s="542"/>
      <c r="E44" s="772"/>
      <c r="F44" s="771"/>
      <c r="G44" s="771"/>
      <c r="H44" s="772"/>
      <c r="I44" s="771"/>
      <c r="J44" s="775"/>
      <c r="K44" s="774"/>
      <c r="L44" s="773"/>
      <c r="M44" s="771"/>
      <c r="N44" s="772"/>
      <c r="O44" s="771"/>
      <c r="P44" s="615"/>
      <c r="Q44" s="615"/>
      <c r="R44" s="615"/>
      <c r="S44" s="625"/>
      <c r="T44" s="529"/>
      <c r="U44" s="528"/>
      <c r="V44" s="397"/>
      <c r="W44" s="722" t="s">
        <v>610</v>
      </c>
      <c r="X44" s="770"/>
      <c r="Y44" s="592"/>
      <c r="Z44" s="669"/>
      <c r="AC44" s="668">
        <f>AC43*4/AF43</f>
        <v>0.16345624656026417</v>
      </c>
      <c r="AD44" s="668">
        <f>AD43*9/AF43</f>
        <v>0.29719317556411667</v>
      </c>
      <c r="AE44" s="668">
        <f>AE43*4/AF43</f>
        <v>0.53935057787561924</v>
      </c>
    </row>
    <row r="45" spans="2:32" ht="21.75" customHeight="1">
      <c r="C45" s="658"/>
      <c r="J45" s="769"/>
      <c r="K45" s="769"/>
      <c r="L45" s="769"/>
      <c r="M45" s="769"/>
      <c r="N45" s="769"/>
      <c r="O45" s="769"/>
      <c r="P45" s="769"/>
      <c r="Q45" s="769"/>
      <c r="R45" s="769"/>
      <c r="S45" s="769"/>
      <c r="T45" s="769"/>
      <c r="U45" s="769"/>
      <c r="V45" s="768"/>
      <c r="W45" s="768"/>
      <c r="X45" s="768"/>
      <c r="Y45" s="768"/>
      <c r="Z45" s="664"/>
    </row>
  </sheetData>
  <mergeCells count="14">
    <mergeCell ref="B17:B18"/>
    <mergeCell ref="V5:V44"/>
    <mergeCell ref="C37:C42"/>
    <mergeCell ref="B41:B42"/>
    <mergeCell ref="J45:Y45"/>
    <mergeCell ref="C21:C26"/>
    <mergeCell ref="B25:B26"/>
    <mergeCell ref="C29:C34"/>
    <mergeCell ref="B33:B34"/>
    <mergeCell ref="B1:Y1"/>
    <mergeCell ref="B2:G2"/>
    <mergeCell ref="C5:C10"/>
    <mergeCell ref="B9:B10"/>
    <mergeCell ref="C13:C18"/>
  </mergeCells>
  <phoneticPr fontId="3" type="noConversion"/>
  <pageMargins left="0.39370078740157483" right="0.15748031496062992" top="0.19685039370078741" bottom="0.15748031496062992" header="0.51181102362204722" footer="0.23622047244094491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B691F-B4EE-4D70-AF9C-0AFBAAA53C5F}">
  <dimension ref="A1:U58"/>
  <sheetViews>
    <sheetView topLeftCell="A3" zoomScale="85" zoomScaleNormal="85" workbookViewId="0">
      <selection activeCell="K48" sqref="K48"/>
    </sheetView>
  </sheetViews>
  <sheetFormatPr defaultRowHeight="16.5"/>
  <cols>
    <col min="1" max="9" width="7.625" style="6" customWidth="1"/>
    <col min="10" max="11" width="7.375" style="6" customWidth="1"/>
    <col min="12" max="13" width="7.625" style="6" customWidth="1"/>
    <col min="14" max="15" width="7.375" style="6" customWidth="1"/>
    <col min="16" max="20" width="7.625" style="6" customWidth="1"/>
    <col min="21" max="21" width="22.25" style="6" customWidth="1"/>
    <col min="22" max="16384" width="9" style="6"/>
  </cols>
  <sheetData>
    <row r="1" spans="1:21" s="5" customFormat="1" ht="20.100000000000001" customHeight="1" thickBot="1">
      <c r="A1" s="1" t="s">
        <v>0</v>
      </c>
      <c r="B1" s="2"/>
      <c r="C1" s="2"/>
      <c r="D1" s="2"/>
      <c r="E1" s="3"/>
      <c r="F1" s="3"/>
      <c r="G1" s="4"/>
      <c r="H1" s="3" t="s">
        <v>355</v>
      </c>
      <c r="I1" s="4"/>
      <c r="J1" s="2"/>
      <c r="K1" s="2"/>
      <c r="L1" s="2"/>
      <c r="M1" s="2"/>
      <c r="N1" s="2"/>
      <c r="O1" s="2" t="s">
        <v>1</v>
      </c>
      <c r="P1" s="2"/>
      <c r="U1" s="6"/>
    </row>
    <row r="2" spans="1:21" ht="15" customHeight="1">
      <c r="A2" s="244" t="s">
        <v>2</v>
      </c>
      <c r="B2" s="245"/>
      <c r="C2" s="245"/>
      <c r="D2" s="246"/>
      <c r="E2" s="247" t="s">
        <v>3</v>
      </c>
      <c r="F2" s="248"/>
      <c r="G2" s="248"/>
      <c r="H2" s="248"/>
      <c r="I2" s="247" t="s">
        <v>4</v>
      </c>
      <c r="J2" s="248"/>
      <c r="K2" s="248"/>
      <c r="L2" s="248"/>
      <c r="M2" s="247" t="s">
        <v>5</v>
      </c>
      <c r="N2" s="248"/>
      <c r="O2" s="248"/>
      <c r="P2" s="248"/>
      <c r="Q2" s="247" t="s">
        <v>6</v>
      </c>
      <c r="R2" s="248"/>
      <c r="S2" s="248"/>
      <c r="T2" s="249"/>
      <c r="U2" s="236" t="s">
        <v>7</v>
      </c>
    </row>
    <row r="3" spans="1:21" s="7" customFormat="1" ht="15" customHeight="1">
      <c r="A3" s="238"/>
      <c r="B3" s="239"/>
      <c r="C3" s="239"/>
      <c r="D3" s="240"/>
      <c r="E3" s="241"/>
      <c r="F3" s="239"/>
      <c r="G3" s="239"/>
      <c r="H3" s="239"/>
      <c r="I3" s="241"/>
      <c r="J3" s="239"/>
      <c r="K3" s="239"/>
      <c r="L3" s="240"/>
      <c r="M3" s="221"/>
      <c r="N3" s="221"/>
      <c r="O3" s="221"/>
      <c r="P3" s="221"/>
      <c r="Q3" s="241" t="s">
        <v>8</v>
      </c>
      <c r="R3" s="239" t="s">
        <v>9</v>
      </c>
      <c r="S3" s="239" t="s">
        <v>9</v>
      </c>
      <c r="T3" s="242" t="s">
        <v>9</v>
      </c>
      <c r="U3" s="237"/>
    </row>
    <row r="4" spans="1:21" s="8" customFormat="1" ht="18" customHeight="1">
      <c r="A4" s="243"/>
      <c r="B4" s="227"/>
      <c r="C4" s="227"/>
      <c r="D4" s="227"/>
      <c r="E4" s="226"/>
      <c r="F4" s="224"/>
      <c r="G4" s="224"/>
      <c r="H4" s="224"/>
      <c r="I4" s="226"/>
      <c r="J4" s="224"/>
      <c r="K4" s="224"/>
      <c r="L4" s="225"/>
      <c r="M4" s="227"/>
      <c r="N4" s="227"/>
      <c r="O4" s="227"/>
      <c r="P4" s="227"/>
      <c r="Q4" s="227" t="s">
        <v>10</v>
      </c>
      <c r="R4" s="227" t="s">
        <v>11</v>
      </c>
      <c r="S4" s="227" t="s">
        <v>11</v>
      </c>
      <c r="T4" s="228" t="s">
        <v>11</v>
      </c>
      <c r="U4" s="259"/>
    </row>
    <row r="5" spans="1:21" s="9" customFormat="1" ht="18" customHeight="1">
      <c r="A5" s="262"/>
      <c r="B5" s="263"/>
      <c r="C5" s="263"/>
      <c r="D5" s="263"/>
      <c r="E5" s="264"/>
      <c r="F5" s="265"/>
      <c r="G5" s="265"/>
      <c r="H5" s="265"/>
      <c r="I5" s="264"/>
      <c r="J5" s="265"/>
      <c r="K5" s="265"/>
      <c r="L5" s="266"/>
      <c r="M5" s="263"/>
      <c r="N5" s="263"/>
      <c r="O5" s="263"/>
      <c r="P5" s="263"/>
      <c r="Q5" s="263" t="s">
        <v>12</v>
      </c>
      <c r="R5" s="263" t="s">
        <v>13</v>
      </c>
      <c r="S5" s="263" t="s">
        <v>13</v>
      </c>
      <c r="T5" s="267" t="s">
        <v>13</v>
      </c>
      <c r="U5" s="260"/>
    </row>
    <row r="6" spans="1:21" s="10" customFormat="1" ht="18" customHeight="1">
      <c r="A6" s="268"/>
      <c r="B6" s="234"/>
      <c r="C6" s="234"/>
      <c r="D6" s="234"/>
      <c r="E6" s="232"/>
      <c r="F6" s="230"/>
      <c r="G6" s="230"/>
      <c r="H6" s="230"/>
      <c r="I6" s="232"/>
      <c r="J6" s="230"/>
      <c r="K6" s="230"/>
      <c r="L6" s="231"/>
      <c r="M6" s="234"/>
      <c r="N6" s="234"/>
      <c r="O6" s="234"/>
      <c r="P6" s="234"/>
      <c r="Q6" s="232" t="s">
        <v>14</v>
      </c>
      <c r="R6" s="230" t="s">
        <v>15</v>
      </c>
      <c r="S6" s="230" t="s">
        <v>15</v>
      </c>
      <c r="T6" s="250" t="s">
        <v>15</v>
      </c>
      <c r="U6" s="260"/>
    </row>
    <row r="7" spans="1:21" s="11" customFormat="1" ht="15" customHeight="1">
      <c r="A7" s="251"/>
      <c r="B7" s="252"/>
      <c r="C7" s="252"/>
      <c r="D7" s="252"/>
      <c r="E7" s="253"/>
      <c r="F7" s="254"/>
      <c r="G7" s="254"/>
      <c r="H7" s="254"/>
      <c r="I7" s="253"/>
      <c r="J7" s="254"/>
      <c r="K7" s="254"/>
      <c r="L7" s="255"/>
      <c r="M7" s="252"/>
      <c r="N7" s="252"/>
      <c r="O7" s="252"/>
      <c r="P7" s="252"/>
      <c r="Q7" s="256" t="s">
        <v>353</v>
      </c>
      <c r="R7" s="257" t="s">
        <v>16</v>
      </c>
      <c r="S7" s="257" t="s">
        <v>16</v>
      </c>
      <c r="T7" s="258" t="s">
        <v>16</v>
      </c>
      <c r="U7" s="260"/>
    </row>
    <row r="8" spans="1:21" s="12" customFormat="1" ht="18" customHeight="1">
      <c r="A8" s="269"/>
      <c r="B8" s="270"/>
      <c r="C8" s="270"/>
      <c r="D8" s="270"/>
      <c r="E8" s="219"/>
      <c r="F8" s="214"/>
      <c r="G8" s="214"/>
      <c r="H8" s="214"/>
      <c r="I8" s="219"/>
      <c r="J8" s="214"/>
      <c r="K8" s="214"/>
      <c r="L8" s="215"/>
      <c r="M8" s="270"/>
      <c r="N8" s="270"/>
      <c r="O8" s="270"/>
      <c r="P8" s="270"/>
      <c r="Q8" s="270" t="s">
        <v>17</v>
      </c>
      <c r="R8" s="270" t="s">
        <v>18</v>
      </c>
      <c r="S8" s="270" t="s">
        <v>18</v>
      </c>
      <c r="T8" s="271" t="s">
        <v>18</v>
      </c>
      <c r="U8" s="260"/>
    </row>
    <row r="9" spans="1:21" s="16" customFormat="1" ht="11.1" customHeight="1">
      <c r="A9" s="13" t="s">
        <v>19</v>
      </c>
      <c r="B9" s="14">
        <f>第一週明細!V11</f>
        <v>0</v>
      </c>
      <c r="C9" s="14" t="s">
        <v>20</v>
      </c>
      <c r="D9" s="14">
        <f>第一週明細!V7</f>
        <v>0</v>
      </c>
      <c r="E9" s="14" t="s">
        <v>19</v>
      </c>
      <c r="F9" s="14">
        <f>第一週明細!V19</f>
        <v>0</v>
      </c>
      <c r="G9" s="14" t="s">
        <v>20</v>
      </c>
      <c r="H9" s="14">
        <f>第一週明細!V15</f>
        <v>0</v>
      </c>
      <c r="I9" s="14" t="s">
        <v>19</v>
      </c>
      <c r="J9" s="14">
        <f>第一週明細!V27</f>
        <v>0</v>
      </c>
      <c r="K9" s="14" t="s">
        <v>20</v>
      </c>
      <c r="L9" s="14">
        <f>第一週明細!V23</f>
        <v>0</v>
      </c>
      <c r="M9" s="14" t="s">
        <v>19</v>
      </c>
      <c r="N9" s="14">
        <f>第一週明細!V35</f>
        <v>0</v>
      </c>
      <c r="O9" s="14" t="s">
        <v>20</v>
      </c>
      <c r="P9" s="14">
        <f>第一週明細!V31</f>
        <v>0</v>
      </c>
      <c r="Q9" s="14" t="s">
        <v>19</v>
      </c>
      <c r="R9" s="14">
        <f>第一週明細!V43</f>
        <v>719.3</v>
      </c>
      <c r="S9" s="14" t="s">
        <v>20</v>
      </c>
      <c r="T9" s="15">
        <f>第一週明細!V39</f>
        <v>22.5</v>
      </c>
      <c r="U9" s="261"/>
    </row>
    <row r="10" spans="1:21" s="16" customFormat="1" ht="11.1" customHeight="1" thickBot="1">
      <c r="A10" s="17" t="s">
        <v>21</v>
      </c>
      <c r="B10" s="18">
        <f>第一週明細!V5</f>
        <v>0</v>
      </c>
      <c r="C10" s="18" t="s">
        <v>22</v>
      </c>
      <c r="D10" s="18">
        <f>第一週明細!V9</f>
        <v>0</v>
      </c>
      <c r="E10" s="18" t="s">
        <v>21</v>
      </c>
      <c r="F10" s="18">
        <f>第一週明細!V13</f>
        <v>0</v>
      </c>
      <c r="G10" s="18" t="s">
        <v>22</v>
      </c>
      <c r="H10" s="18">
        <f>第一週明細!V17</f>
        <v>0</v>
      </c>
      <c r="I10" s="18" t="s">
        <v>21</v>
      </c>
      <c r="J10" s="18">
        <f>第一週明細!V21</f>
        <v>0</v>
      </c>
      <c r="K10" s="18" t="s">
        <v>22</v>
      </c>
      <c r="L10" s="18">
        <f>第一週明細!V25</f>
        <v>0</v>
      </c>
      <c r="M10" s="18" t="s">
        <v>21</v>
      </c>
      <c r="N10" s="18">
        <f>第一週明細!V29</f>
        <v>0</v>
      </c>
      <c r="O10" s="18" t="s">
        <v>22</v>
      </c>
      <c r="P10" s="18">
        <f>第一週明細!V33</f>
        <v>0</v>
      </c>
      <c r="Q10" s="18" t="s">
        <v>21</v>
      </c>
      <c r="R10" s="18">
        <f>第一週明細!V37</f>
        <v>101</v>
      </c>
      <c r="S10" s="18" t="s">
        <v>22</v>
      </c>
      <c r="T10" s="19">
        <f>第一週明細!V41</f>
        <v>28.2</v>
      </c>
      <c r="U10" s="237" t="s">
        <v>23</v>
      </c>
    </row>
    <row r="11" spans="1:21" ht="15" customHeight="1">
      <c r="A11" s="244" t="s">
        <v>24</v>
      </c>
      <c r="B11" s="245"/>
      <c r="C11" s="245"/>
      <c r="D11" s="246"/>
      <c r="E11" s="247" t="s">
        <v>25</v>
      </c>
      <c r="F11" s="248"/>
      <c r="G11" s="248"/>
      <c r="H11" s="248"/>
      <c r="I11" s="247" t="s">
        <v>26</v>
      </c>
      <c r="J11" s="248"/>
      <c r="K11" s="248"/>
      <c r="L11" s="248"/>
      <c r="M11" s="247" t="s">
        <v>27</v>
      </c>
      <c r="N11" s="248"/>
      <c r="O11" s="248"/>
      <c r="P11" s="248"/>
      <c r="Q11" s="247" t="s">
        <v>28</v>
      </c>
      <c r="R11" s="248"/>
      <c r="S11" s="248"/>
      <c r="T11" s="249"/>
      <c r="U11" s="237"/>
    </row>
    <row r="12" spans="1:21" s="7" customFormat="1" ht="15" customHeight="1">
      <c r="A12" s="238" t="s">
        <v>29</v>
      </c>
      <c r="B12" s="239"/>
      <c r="C12" s="239"/>
      <c r="D12" s="240"/>
      <c r="E12" s="241" t="s">
        <v>29</v>
      </c>
      <c r="F12" s="239"/>
      <c r="G12" s="239"/>
      <c r="H12" s="239"/>
      <c r="I12" s="241" t="s">
        <v>30</v>
      </c>
      <c r="J12" s="239" t="s">
        <v>31</v>
      </c>
      <c r="K12" s="239" t="s">
        <v>31</v>
      </c>
      <c r="L12" s="240" t="s">
        <v>31</v>
      </c>
      <c r="M12" s="221" t="s">
        <v>32</v>
      </c>
      <c r="N12" s="221" t="s">
        <v>32</v>
      </c>
      <c r="O12" s="221" t="s">
        <v>32</v>
      </c>
      <c r="P12" s="221" t="s">
        <v>32</v>
      </c>
      <c r="Q12" s="241" t="s">
        <v>359</v>
      </c>
      <c r="R12" s="239" t="s">
        <v>33</v>
      </c>
      <c r="S12" s="239" t="s">
        <v>33</v>
      </c>
      <c r="T12" s="242" t="s">
        <v>33</v>
      </c>
      <c r="U12" s="259"/>
    </row>
    <row r="13" spans="1:21" s="8" customFormat="1" ht="18" customHeight="1">
      <c r="A13" s="243" t="s">
        <v>34</v>
      </c>
      <c r="B13" s="227"/>
      <c r="C13" s="227"/>
      <c r="D13" s="227"/>
      <c r="E13" s="226" t="s">
        <v>34</v>
      </c>
      <c r="F13" s="224"/>
      <c r="G13" s="224"/>
      <c r="H13" s="224"/>
      <c r="I13" s="226" t="s">
        <v>35</v>
      </c>
      <c r="J13" s="224" t="s">
        <v>36</v>
      </c>
      <c r="K13" s="224" t="s">
        <v>36</v>
      </c>
      <c r="L13" s="225" t="s">
        <v>36</v>
      </c>
      <c r="M13" s="227" t="s">
        <v>37</v>
      </c>
      <c r="N13" s="227" t="s">
        <v>38</v>
      </c>
      <c r="O13" s="227" t="s">
        <v>38</v>
      </c>
      <c r="P13" s="227" t="s">
        <v>38</v>
      </c>
      <c r="Q13" s="227" t="s">
        <v>39</v>
      </c>
      <c r="R13" s="227" t="s">
        <v>39</v>
      </c>
      <c r="S13" s="227" t="s">
        <v>39</v>
      </c>
      <c r="T13" s="228" t="s">
        <v>39</v>
      </c>
      <c r="U13" s="260"/>
    </row>
    <row r="14" spans="1:21" s="9" customFormat="1" ht="18" customHeight="1">
      <c r="A14" s="262" t="s">
        <v>40</v>
      </c>
      <c r="B14" s="263"/>
      <c r="C14" s="263"/>
      <c r="D14" s="263"/>
      <c r="E14" s="264" t="s">
        <v>40</v>
      </c>
      <c r="F14" s="265"/>
      <c r="G14" s="265"/>
      <c r="H14" s="265"/>
      <c r="I14" s="264" t="s">
        <v>41</v>
      </c>
      <c r="J14" s="265" t="s">
        <v>42</v>
      </c>
      <c r="K14" s="265" t="s">
        <v>42</v>
      </c>
      <c r="L14" s="266" t="s">
        <v>42</v>
      </c>
      <c r="M14" s="263" t="s">
        <v>43</v>
      </c>
      <c r="N14" s="263" t="s">
        <v>44</v>
      </c>
      <c r="O14" s="263" t="s">
        <v>44</v>
      </c>
      <c r="P14" s="263" t="s">
        <v>44</v>
      </c>
      <c r="Q14" s="263" t="s">
        <v>45</v>
      </c>
      <c r="R14" s="263" t="s">
        <v>46</v>
      </c>
      <c r="S14" s="263" t="s">
        <v>46</v>
      </c>
      <c r="T14" s="267" t="s">
        <v>46</v>
      </c>
      <c r="U14" s="260"/>
    </row>
    <row r="15" spans="1:21" s="10" customFormat="1" ht="18" customHeight="1">
      <c r="A15" s="268" t="s">
        <v>47</v>
      </c>
      <c r="B15" s="234"/>
      <c r="C15" s="234"/>
      <c r="D15" s="234"/>
      <c r="E15" s="232" t="s">
        <v>47</v>
      </c>
      <c r="F15" s="230"/>
      <c r="G15" s="230"/>
      <c r="H15" s="230"/>
      <c r="I15" s="232" t="s">
        <v>48</v>
      </c>
      <c r="J15" s="230" t="s">
        <v>49</v>
      </c>
      <c r="K15" s="230" t="s">
        <v>49</v>
      </c>
      <c r="L15" s="231" t="s">
        <v>49</v>
      </c>
      <c r="M15" s="234" t="s">
        <v>50</v>
      </c>
      <c r="N15" s="234" t="s">
        <v>51</v>
      </c>
      <c r="O15" s="234" t="s">
        <v>51</v>
      </c>
      <c r="P15" s="234" t="s">
        <v>51</v>
      </c>
      <c r="Q15" s="232" t="s">
        <v>52</v>
      </c>
      <c r="R15" s="230" t="s">
        <v>53</v>
      </c>
      <c r="S15" s="230" t="s">
        <v>53</v>
      </c>
      <c r="T15" s="250" t="s">
        <v>53</v>
      </c>
      <c r="U15" s="260"/>
    </row>
    <row r="16" spans="1:21" s="11" customFormat="1" ht="15" customHeight="1">
      <c r="A16" s="251" t="s">
        <v>54</v>
      </c>
      <c r="B16" s="252"/>
      <c r="C16" s="252"/>
      <c r="D16" s="252"/>
      <c r="E16" s="253" t="s">
        <v>54</v>
      </c>
      <c r="F16" s="254"/>
      <c r="G16" s="254"/>
      <c r="H16" s="254"/>
      <c r="I16" s="253" t="s">
        <v>354</v>
      </c>
      <c r="J16" s="254" t="s">
        <v>55</v>
      </c>
      <c r="K16" s="254" t="s">
        <v>55</v>
      </c>
      <c r="L16" s="255" t="s">
        <v>55</v>
      </c>
      <c r="M16" s="252" t="s">
        <v>354</v>
      </c>
      <c r="N16" s="252" t="s">
        <v>55</v>
      </c>
      <c r="O16" s="252" t="s">
        <v>55</v>
      </c>
      <c r="P16" s="252" t="s">
        <v>55</v>
      </c>
      <c r="Q16" s="256" t="s">
        <v>353</v>
      </c>
      <c r="R16" s="257" t="s">
        <v>16</v>
      </c>
      <c r="S16" s="257" t="s">
        <v>16</v>
      </c>
      <c r="T16" s="258" t="s">
        <v>16</v>
      </c>
      <c r="U16" s="260"/>
    </row>
    <row r="17" spans="1:21" s="12" customFormat="1" ht="18" customHeight="1">
      <c r="A17" s="269"/>
      <c r="B17" s="270"/>
      <c r="C17" s="270"/>
      <c r="D17" s="270"/>
      <c r="E17" s="219"/>
      <c r="F17" s="214"/>
      <c r="G17" s="214"/>
      <c r="H17" s="214"/>
      <c r="I17" s="219" t="s">
        <v>57</v>
      </c>
      <c r="J17" s="214" t="s">
        <v>58</v>
      </c>
      <c r="K17" s="214" t="s">
        <v>58</v>
      </c>
      <c r="L17" s="215" t="s">
        <v>58</v>
      </c>
      <c r="M17" s="270" t="s">
        <v>59</v>
      </c>
      <c r="N17" s="270" t="s">
        <v>59</v>
      </c>
      <c r="O17" s="270" t="s">
        <v>59</v>
      </c>
      <c r="P17" s="270" t="s">
        <v>59</v>
      </c>
      <c r="Q17" s="270" t="s">
        <v>60</v>
      </c>
      <c r="R17" s="270" t="s">
        <v>60</v>
      </c>
      <c r="S17" s="270" t="s">
        <v>60</v>
      </c>
      <c r="T17" s="271" t="s">
        <v>60</v>
      </c>
      <c r="U17" s="261"/>
    </row>
    <row r="18" spans="1:21" s="23" customFormat="1" ht="9.9499999999999993" customHeight="1">
      <c r="A18" s="20" t="s">
        <v>19</v>
      </c>
      <c r="B18" s="21">
        <f>第二週明細!V11</f>
        <v>0</v>
      </c>
      <c r="C18" s="21" t="s">
        <v>20</v>
      </c>
      <c r="D18" s="21">
        <f>第二週明細!V7</f>
        <v>0</v>
      </c>
      <c r="E18" s="21" t="s">
        <v>19</v>
      </c>
      <c r="F18" s="21">
        <f>第二週明細!V19</f>
        <v>0</v>
      </c>
      <c r="G18" s="21" t="s">
        <v>20</v>
      </c>
      <c r="H18" s="21">
        <f>第二週明細!V15</f>
        <v>0</v>
      </c>
      <c r="I18" s="21" t="s">
        <v>19</v>
      </c>
      <c r="J18" s="21">
        <f>第二週明細!V27</f>
        <v>742.5</v>
      </c>
      <c r="K18" s="21" t="s">
        <v>20</v>
      </c>
      <c r="L18" s="21">
        <f>第二週明細!V23</f>
        <v>22.5</v>
      </c>
      <c r="M18" s="21" t="s">
        <v>19</v>
      </c>
      <c r="N18" s="21">
        <f>第二週明細!V35</f>
        <v>726.5</v>
      </c>
      <c r="O18" s="21" t="s">
        <v>20</v>
      </c>
      <c r="P18" s="21">
        <f>第二週明細!V31</f>
        <v>22.5</v>
      </c>
      <c r="Q18" s="21" t="s">
        <v>19</v>
      </c>
      <c r="R18" s="21">
        <f>第二週明細!V43</f>
        <v>735.3</v>
      </c>
      <c r="S18" s="21" t="s">
        <v>20</v>
      </c>
      <c r="T18" s="22">
        <f>第二週明細!V39</f>
        <v>22.5</v>
      </c>
      <c r="U18" s="259" t="s">
        <v>61</v>
      </c>
    </row>
    <row r="19" spans="1:21" s="23" customFormat="1" ht="9.9499999999999993" customHeight="1" thickBot="1">
      <c r="A19" s="24" t="s">
        <v>21</v>
      </c>
      <c r="B19" s="25">
        <f>第二週明細!V5</f>
        <v>0</v>
      </c>
      <c r="C19" s="25" t="s">
        <v>22</v>
      </c>
      <c r="D19" s="25">
        <f>第二週明細!V9</f>
        <v>0</v>
      </c>
      <c r="E19" s="25" t="s">
        <v>21</v>
      </c>
      <c r="F19" s="25">
        <f>第二週明細!V13</f>
        <v>0</v>
      </c>
      <c r="G19" s="25" t="s">
        <v>22</v>
      </c>
      <c r="H19" s="25">
        <f>第二週明細!V17</f>
        <v>0</v>
      </c>
      <c r="I19" s="25" t="s">
        <v>21</v>
      </c>
      <c r="J19" s="25">
        <f>第二週明細!V21</f>
        <v>106</v>
      </c>
      <c r="K19" s="25" t="s">
        <v>22</v>
      </c>
      <c r="L19" s="25">
        <f>第二週明細!V25</f>
        <v>29</v>
      </c>
      <c r="M19" s="25" t="s">
        <v>21</v>
      </c>
      <c r="N19" s="25">
        <f>第二週明細!V29</f>
        <v>102.5</v>
      </c>
      <c r="O19" s="25" t="s">
        <v>22</v>
      </c>
      <c r="P19" s="25">
        <f>第二週明細!V33</f>
        <v>28.5</v>
      </c>
      <c r="Q19" s="25" t="s">
        <v>21</v>
      </c>
      <c r="R19" s="25">
        <f>第二週明細!V37</f>
        <v>104.5</v>
      </c>
      <c r="S19" s="25" t="s">
        <v>22</v>
      </c>
      <c r="T19" s="26">
        <f>第二週明細!V41</f>
        <v>28.7</v>
      </c>
      <c r="U19" s="260"/>
    </row>
    <row r="20" spans="1:21" ht="15" customHeight="1">
      <c r="A20" s="244" t="s">
        <v>62</v>
      </c>
      <c r="B20" s="245"/>
      <c r="C20" s="245"/>
      <c r="D20" s="246"/>
      <c r="E20" s="247" t="s">
        <v>63</v>
      </c>
      <c r="F20" s="248"/>
      <c r="G20" s="248"/>
      <c r="H20" s="248"/>
      <c r="I20" s="247" t="s">
        <v>64</v>
      </c>
      <c r="J20" s="248"/>
      <c r="K20" s="248"/>
      <c r="L20" s="248"/>
      <c r="M20" s="247" t="s">
        <v>65</v>
      </c>
      <c r="N20" s="248"/>
      <c r="O20" s="248"/>
      <c r="P20" s="248"/>
      <c r="Q20" s="247" t="s">
        <v>66</v>
      </c>
      <c r="R20" s="248"/>
      <c r="S20" s="248"/>
      <c r="T20" s="249"/>
      <c r="U20" s="261"/>
    </row>
    <row r="21" spans="1:21" s="7" customFormat="1" ht="18" customHeight="1">
      <c r="A21" s="273" t="s">
        <v>345</v>
      </c>
      <c r="B21" s="221" t="s">
        <v>9</v>
      </c>
      <c r="C21" s="221" t="s">
        <v>9</v>
      </c>
      <c r="D21" s="221" t="s">
        <v>9</v>
      </c>
      <c r="E21" s="241" t="s">
        <v>33</v>
      </c>
      <c r="F21" s="239" t="s">
        <v>33</v>
      </c>
      <c r="G21" s="239" t="s">
        <v>33</v>
      </c>
      <c r="H21" s="240" t="s">
        <v>33</v>
      </c>
      <c r="I21" s="241" t="s">
        <v>30</v>
      </c>
      <c r="J21" s="239" t="s">
        <v>67</v>
      </c>
      <c r="K21" s="239" t="s">
        <v>67</v>
      </c>
      <c r="L21" s="240" t="s">
        <v>67</v>
      </c>
      <c r="M21" s="221" t="s">
        <v>68</v>
      </c>
      <c r="N21" s="221" t="s">
        <v>68</v>
      </c>
      <c r="O21" s="221" t="s">
        <v>68</v>
      </c>
      <c r="P21" s="221" t="s">
        <v>68</v>
      </c>
      <c r="Q21" s="221" t="s">
        <v>69</v>
      </c>
      <c r="R21" s="221" t="s">
        <v>32</v>
      </c>
      <c r="S21" s="221" t="s">
        <v>32</v>
      </c>
      <c r="T21" s="222" t="s">
        <v>32</v>
      </c>
      <c r="U21" s="260"/>
    </row>
    <row r="22" spans="1:21" s="8" customFormat="1" ht="18" customHeight="1">
      <c r="A22" s="223" t="s">
        <v>70</v>
      </c>
      <c r="B22" s="224" t="s">
        <v>71</v>
      </c>
      <c r="C22" s="224" t="s">
        <v>71</v>
      </c>
      <c r="D22" s="225" t="s">
        <v>71</v>
      </c>
      <c r="E22" s="226" t="s">
        <v>72</v>
      </c>
      <c r="F22" s="224" t="s">
        <v>73</v>
      </c>
      <c r="G22" s="224" t="s">
        <v>73</v>
      </c>
      <c r="H22" s="225" t="s">
        <v>73</v>
      </c>
      <c r="I22" s="226" t="s">
        <v>74</v>
      </c>
      <c r="J22" s="224" t="s">
        <v>75</v>
      </c>
      <c r="K22" s="224" t="s">
        <v>75</v>
      </c>
      <c r="L22" s="225" t="s">
        <v>75</v>
      </c>
      <c r="M22" s="227" t="s">
        <v>76</v>
      </c>
      <c r="N22" s="227" t="s">
        <v>76</v>
      </c>
      <c r="O22" s="227" t="s">
        <v>76</v>
      </c>
      <c r="P22" s="227" t="s">
        <v>76</v>
      </c>
      <c r="Q22" s="227" t="s">
        <v>77</v>
      </c>
      <c r="R22" s="227" t="s">
        <v>77</v>
      </c>
      <c r="S22" s="227" t="s">
        <v>77</v>
      </c>
      <c r="T22" s="228" t="s">
        <v>77</v>
      </c>
      <c r="U22" s="260"/>
    </row>
    <row r="23" spans="1:21" s="9" customFormat="1" ht="18" customHeight="1">
      <c r="A23" s="272" t="s">
        <v>78</v>
      </c>
      <c r="B23" s="265" t="s">
        <v>79</v>
      </c>
      <c r="C23" s="265" t="s">
        <v>79</v>
      </c>
      <c r="D23" s="266" t="s">
        <v>79</v>
      </c>
      <c r="E23" s="264" t="s">
        <v>80</v>
      </c>
      <c r="F23" s="265" t="s">
        <v>80</v>
      </c>
      <c r="G23" s="265" t="s">
        <v>80</v>
      </c>
      <c r="H23" s="266" t="s">
        <v>80</v>
      </c>
      <c r="I23" s="264" t="s">
        <v>81</v>
      </c>
      <c r="J23" s="265" t="s">
        <v>81</v>
      </c>
      <c r="K23" s="265" t="s">
        <v>81</v>
      </c>
      <c r="L23" s="266" t="s">
        <v>81</v>
      </c>
      <c r="M23" s="263" t="s">
        <v>82</v>
      </c>
      <c r="N23" s="263" t="s">
        <v>82</v>
      </c>
      <c r="O23" s="263" t="s">
        <v>82</v>
      </c>
      <c r="P23" s="263" t="s">
        <v>82</v>
      </c>
      <c r="Q23" s="263" t="s">
        <v>83</v>
      </c>
      <c r="R23" s="263" t="s">
        <v>84</v>
      </c>
      <c r="S23" s="263" t="s">
        <v>84</v>
      </c>
      <c r="T23" s="267" t="s">
        <v>84</v>
      </c>
      <c r="U23" s="260"/>
    </row>
    <row r="24" spans="1:21" s="10" customFormat="1" ht="18" customHeight="1">
      <c r="A24" s="229" t="s">
        <v>85</v>
      </c>
      <c r="B24" s="230" t="s">
        <v>85</v>
      </c>
      <c r="C24" s="230" t="s">
        <v>85</v>
      </c>
      <c r="D24" s="231" t="s">
        <v>85</v>
      </c>
      <c r="E24" s="232" t="s">
        <v>86</v>
      </c>
      <c r="F24" s="230" t="s">
        <v>87</v>
      </c>
      <c r="G24" s="230" t="s">
        <v>87</v>
      </c>
      <c r="H24" s="231" t="s">
        <v>87</v>
      </c>
      <c r="I24" s="232" t="s">
        <v>361</v>
      </c>
      <c r="J24" s="230" t="s">
        <v>88</v>
      </c>
      <c r="K24" s="230" t="s">
        <v>88</v>
      </c>
      <c r="L24" s="231" t="s">
        <v>88</v>
      </c>
      <c r="M24" s="234" t="s">
        <v>89</v>
      </c>
      <c r="N24" s="234" t="s">
        <v>90</v>
      </c>
      <c r="O24" s="234" t="s">
        <v>90</v>
      </c>
      <c r="P24" s="234" t="s">
        <v>90</v>
      </c>
      <c r="Q24" s="234" t="s">
        <v>91</v>
      </c>
      <c r="R24" s="234" t="s">
        <v>92</v>
      </c>
      <c r="S24" s="234" t="s">
        <v>92</v>
      </c>
      <c r="T24" s="235" t="s">
        <v>92</v>
      </c>
      <c r="U24" s="260"/>
    </row>
    <row r="25" spans="1:21" s="11" customFormat="1" ht="15" customHeight="1">
      <c r="A25" s="251" t="s">
        <v>354</v>
      </c>
      <c r="B25" s="252" t="s">
        <v>55</v>
      </c>
      <c r="C25" s="252" t="s">
        <v>55</v>
      </c>
      <c r="D25" s="252" t="s">
        <v>55</v>
      </c>
      <c r="E25" s="253" t="s">
        <v>354</v>
      </c>
      <c r="F25" s="254" t="s">
        <v>55</v>
      </c>
      <c r="G25" s="254" t="s">
        <v>55</v>
      </c>
      <c r="H25" s="254" t="s">
        <v>55</v>
      </c>
      <c r="I25" s="253" t="s">
        <v>354</v>
      </c>
      <c r="J25" s="254" t="s">
        <v>55</v>
      </c>
      <c r="K25" s="254" t="s">
        <v>55</v>
      </c>
      <c r="L25" s="255" t="s">
        <v>55</v>
      </c>
      <c r="M25" s="252" t="s">
        <v>354</v>
      </c>
      <c r="N25" s="252" t="s">
        <v>55</v>
      </c>
      <c r="O25" s="252" t="s">
        <v>55</v>
      </c>
      <c r="P25" s="252" t="s">
        <v>55</v>
      </c>
      <c r="Q25" s="256" t="s">
        <v>353</v>
      </c>
      <c r="R25" s="257" t="s">
        <v>16</v>
      </c>
      <c r="S25" s="257" t="s">
        <v>16</v>
      </c>
      <c r="T25" s="258" t="s">
        <v>16</v>
      </c>
      <c r="U25" s="261"/>
    </row>
    <row r="26" spans="1:21" s="12" customFormat="1" ht="18" customHeight="1">
      <c r="A26" s="213" t="s">
        <v>93</v>
      </c>
      <c r="B26" s="214" t="s">
        <v>94</v>
      </c>
      <c r="C26" s="214" t="s">
        <v>94</v>
      </c>
      <c r="D26" s="215" t="s">
        <v>94</v>
      </c>
      <c r="E26" s="219" t="s">
        <v>95</v>
      </c>
      <c r="F26" s="214" t="s">
        <v>95</v>
      </c>
      <c r="G26" s="214" t="s">
        <v>95</v>
      </c>
      <c r="H26" s="215" t="s">
        <v>95</v>
      </c>
      <c r="I26" s="219" t="s">
        <v>96</v>
      </c>
      <c r="J26" s="214" t="s">
        <v>97</v>
      </c>
      <c r="K26" s="214" t="s">
        <v>97</v>
      </c>
      <c r="L26" s="215" t="s">
        <v>97</v>
      </c>
      <c r="M26" s="270" t="s">
        <v>98</v>
      </c>
      <c r="N26" s="270" t="s">
        <v>98</v>
      </c>
      <c r="O26" s="270" t="s">
        <v>98</v>
      </c>
      <c r="P26" s="270" t="s">
        <v>98</v>
      </c>
      <c r="Q26" s="270" t="s">
        <v>99</v>
      </c>
      <c r="R26" s="270" t="s">
        <v>99</v>
      </c>
      <c r="S26" s="270" t="s">
        <v>99</v>
      </c>
      <c r="T26" s="271" t="s">
        <v>99</v>
      </c>
      <c r="U26" s="259" t="s">
        <v>100</v>
      </c>
    </row>
    <row r="27" spans="1:21" s="12" customFormat="1" ht="15" customHeight="1">
      <c r="A27" s="213"/>
      <c r="B27" s="214"/>
      <c r="C27" s="214"/>
      <c r="D27" s="215"/>
      <c r="E27" s="216" t="s">
        <v>356</v>
      </c>
      <c r="F27" s="217"/>
      <c r="G27" s="217"/>
      <c r="H27" s="218"/>
      <c r="I27" s="219"/>
      <c r="J27" s="214"/>
      <c r="K27" s="214"/>
      <c r="L27" s="215"/>
      <c r="M27" s="219"/>
      <c r="N27" s="214"/>
      <c r="O27" s="214"/>
      <c r="P27" s="215"/>
      <c r="Q27" s="219"/>
      <c r="R27" s="214"/>
      <c r="S27" s="214"/>
      <c r="T27" s="220"/>
      <c r="U27" s="260"/>
    </row>
    <row r="28" spans="1:21" s="23" customFormat="1" ht="9.9499999999999993" customHeight="1">
      <c r="A28" s="20" t="s">
        <v>19</v>
      </c>
      <c r="B28" s="21">
        <f>第三週明細!V11</f>
        <v>711.3</v>
      </c>
      <c r="C28" s="21" t="s">
        <v>20</v>
      </c>
      <c r="D28" s="21">
        <f>第三週明細!V7</f>
        <v>22.5</v>
      </c>
      <c r="E28" s="21" t="s">
        <v>19</v>
      </c>
      <c r="F28" s="21">
        <f>第三週明細!V19</f>
        <v>712.5</v>
      </c>
      <c r="G28" s="21" t="s">
        <v>20</v>
      </c>
      <c r="H28" s="21">
        <f>第三週明細!V15</f>
        <v>22.5</v>
      </c>
      <c r="I28" s="21" t="s">
        <v>19</v>
      </c>
      <c r="J28" s="21">
        <f>第三週明細!V27</f>
        <v>738.9</v>
      </c>
      <c r="K28" s="21" t="s">
        <v>20</v>
      </c>
      <c r="L28" s="21">
        <f>第三週明細!V23</f>
        <v>22.5</v>
      </c>
      <c r="M28" s="21" t="s">
        <v>19</v>
      </c>
      <c r="N28" s="21">
        <f>第三週明細!V35</f>
        <v>756.1</v>
      </c>
      <c r="O28" s="21" t="s">
        <v>20</v>
      </c>
      <c r="P28" s="21">
        <f>第三週明細!V31</f>
        <v>22.5</v>
      </c>
      <c r="Q28" s="21" t="s">
        <v>19</v>
      </c>
      <c r="R28" s="21">
        <f>第三週明細!V43</f>
        <v>720.5</v>
      </c>
      <c r="S28" s="21" t="s">
        <v>20</v>
      </c>
      <c r="T28" s="22">
        <f>第三週明細!V39</f>
        <v>22.5</v>
      </c>
      <c r="U28" s="261"/>
    </row>
    <row r="29" spans="1:21" s="23" customFormat="1" ht="9.9499999999999993" customHeight="1" thickBot="1">
      <c r="A29" s="24" t="s">
        <v>21</v>
      </c>
      <c r="B29" s="25">
        <f>第三週明細!V5</f>
        <v>103</v>
      </c>
      <c r="C29" s="25" t="s">
        <v>22</v>
      </c>
      <c r="D29" s="25">
        <f>第三週明細!V9</f>
        <v>24.2</v>
      </c>
      <c r="E29" s="25" t="s">
        <v>21</v>
      </c>
      <c r="F29" s="25">
        <f>第三週明細!V13</f>
        <v>102.5</v>
      </c>
      <c r="G29" s="25" t="s">
        <v>22</v>
      </c>
      <c r="H29" s="25">
        <f>第三週明細!V17</f>
        <v>25</v>
      </c>
      <c r="I29" s="25" t="s">
        <v>21</v>
      </c>
      <c r="J29" s="25">
        <f>第三週明細!V21</f>
        <v>109</v>
      </c>
      <c r="K29" s="25" t="s">
        <v>22</v>
      </c>
      <c r="L29" s="25">
        <f>第三週明細!V25</f>
        <v>25.1</v>
      </c>
      <c r="M29" s="25" t="s">
        <v>21</v>
      </c>
      <c r="N29" s="25">
        <f>第三週明細!V29</f>
        <v>113.5</v>
      </c>
      <c r="O29" s="25" t="s">
        <v>22</v>
      </c>
      <c r="P29" s="25">
        <f>第三週明細!V33</f>
        <v>24.9</v>
      </c>
      <c r="Q29" s="25" t="s">
        <v>21</v>
      </c>
      <c r="R29" s="25">
        <f>第三週明細!V37</f>
        <v>105</v>
      </c>
      <c r="S29" s="25" t="s">
        <v>22</v>
      </c>
      <c r="T29" s="26">
        <f>第三週明細!V41</f>
        <v>24.5</v>
      </c>
      <c r="U29" s="259"/>
    </row>
    <row r="30" spans="1:21" ht="15" customHeight="1">
      <c r="A30" s="244" t="s">
        <v>101</v>
      </c>
      <c r="B30" s="245"/>
      <c r="C30" s="245"/>
      <c r="D30" s="246"/>
      <c r="E30" s="247" t="s">
        <v>102</v>
      </c>
      <c r="F30" s="248"/>
      <c r="G30" s="248"/>
      <c r="H30" s="248"/>
      <c r="I30" s="247" t="s">
        <v>103</v>
      </c>
      <c r="J30" s="248"/>
      <c r="K30" s="248"/>
      <c r="L30" s="248"/>
      <c r="M30" s="247" t="s">
        <v>104</v>
      </c>
      <c r="N30" s="248"/>
      <c r="O30" s="248"/>
      <c r="P30" s="248"/>
      <c r="Q30" s="247" t="s">
        <v>105</v>
      </c>
      <c r="R30" s="248"/>
      <c r="S30" s="248"/>
      <c r="T30" s="249"/>
      <c r="U30" s="260"/>
    </row>
    <row r="31" spans="1:21" ht="15" customHeight="1">
      <c r="A31" s="273" t="s">
        <v>345</v>
      </c>
      <c r="B31" s="221" t="s">
        <v>9</v>
      </c>
      <c r="C31" s="221" t="s">
        <v>9</v>
      </c>
      <c r="D31" s="221" t="s">
        <v>9</v>
      </c>
      <c r="E31" s="241" t="s">
        <v>32</v>
      </c>
      <c r="F31" s="239" t="s">
        <v>32</v>
      </c>
      <c r="G31" s="239" t="s">
        <v>32</v>
      </c>
      <c r="H31" s="240" t="s">
        <v>32</v>
      </c>
      <c r="I31" s="241" t="s">
        <v>106</v>
      </c>
      <c r="J31" s="239" t="s">
        <v>106</v>
      </c>
      <c r="K31" s="239" t="s">
        <v>106</v>
      </c>
      <c r="L31" s="240" t="s">
        <v>106</v>
      </c>
      <c r="M31" s="221" t="s">
        <v>9</v>
      </c>
      <c r="N31" s="221" t="s">
        <v>9</v>
      </c>
      <c r="O31" s="221" t="s">
        <v>9</v>
      </c>
      <c r="P31" s="221" t="s">
        <v>9</v>
      </c>
      <c r="Q31" s="221" t="s">
        <v>107</v>
      </c>
      <c r="R31" s="221" t="s">
        <v>68</v>
      </c>
      <c r="S31" s="221" t="s">
        <v>68</v>
      </c>
      <c r="T31" s="222" t="s">
        <v>68</v>
      </c>
      <c r="U31" s="260"/>
    </row>
    <row r="32" spans="1:21" ht="18" customHeight="1">
      <c r="A32" s="223" t="s">
        <v>108</v>
      </c>
      <c r="B32" s="224" t="s">
        <v>109</v>
      </c>
      <c r="C32" s="224" t="s">
        <v>109</v>
      </c>
      <c r="D32" s="225" t="s">
        <v>109</v>
      </c>
      <c r="E32" s="226" t="s">
        <v>110</v>
      </c>
      <c r="F32" s="224" t="s">
        <v>111</v>
      </c>
      <c r="G32" s="224" t="s">
        <v>111</v>
      </c>
      <c r="H32" s="225" t="s">
        <v>111</v>
      </c>
      <c r="I32" s="226" t="s">
        <v>112</v>
      </c>
      <c r="J32" s="224" t="s">
        <v>113</v>
      </c>
      <c r="K32" s="224" t="s">
        <v>113</v>
      </c>
      <c r="L32" s="225" t="s">
        <v>113</v>
      </c>
      <c r="M32" s="227" t="s">
        <v>114</v>
      </c>
      <c r="N32" s="227" t="s">
        <v>115</v>
      </c>
      <c r="O32" s="227" t="s">
        <v>115</v>
      </c>
      <c r="P32" s="227" t="s">
        <v>115</v>
      </c>
      <c r="Q32" s="227" t="s">
        <v>116</v>
      </c>
      <c r="R32" s="227" t="s">
        <v>117</v>
      </c>
      <c r="S32" s="227" t="s">
        <v>117</v>
      </c>
      <c r="T32" s="228" t="s">
        <v>117</v>
      </c>
      <c r="U32" s="260"/>
    </row>
    <row r="33" spans="1:21" ht="18" customHeight="1">
      <c r="A33" s="272" t="s">
        <v>118</v>
      </c>
      <c r="B33" s="265" t="s">
        <v>119</v>
      </c>
      <c r="C33" s="265" t="s">
        <v>119</v>
      </c>
      <c r="D33" s="266" t="s">
        <v>119</v>
      </c>
      <c r="E33" s="264" t="s">
        <v>120</v>
      </c>
      <c r="F33" s="265" t="s">
        <v>120</v>
      </c>
      <c r="G33" s="265" t="s">
        <v>120</v>
      </c>
      <c r="H33" s="266" t="s">
        <v>120</v>
      </c>
      <c r="I33" s="264" t="s">
        <v>121</v>
      </c>
      <c r="J33" s="265" t="s">
        <v>122</v>
      </c>
      <c r="K33" s="265" t="s">
        <v>122</v>
      </c>
      <c r="L33" s="266" t="s">
        <v>122</v>
      </c>
      <c r="M33" s="263" t="s">
        <v>123</v>
      </c>
      <c r="N33" s="263" t="s">
        <v>124</v>
      </c>
      <c r="O33" s="263" t="s">
        <v>124</v>
      </c>
      <c r="P33" s="263" t="s">
        <v>124</v>
      </c>
      <c r="Q33" s="263" t="s">
        <v>125</v>
      </c>
      <c r="R33" s="263" t="s">
        <v>126</v>
      </c>
      <c r="S33" s="263" t="s">
        <v>126</v>
      </c>
      <c r="T33" s="267" t="s">
        <v>126</v>
      </c>
      <c r="U33" s="261"/>
    </row>
    <row r="34" spans="1:21" ht="15.95" customHeight="1">
      <c r="A34" s="229" t="s">
        <v>127</v>
      </c>
      <c r="B34" s="230" t="s">
        <v>127</v>
      </c>
      <c r="C34" s="230" t="s">
        <v>127</v>
      </c>
      <c r="D34" s="231" t="s">
        <v>127</v>
      </c>
      <c r="E34" s="232" t="s">
        <v>128</v>
      </c>
      <c r="F34" s="230" t="s">
        <v>128</v>
      </c>
      <c r="G34" s="230" t="s">
        <v>128</v>
      </c>
      <c r="H34" s="231" t="s">
        <v>128</v>
      </c>
      <c r="I34" s="232" t="s">
        <v>129</v>
      </c>
      <c r="J34" s="230" t="s">
        <v>129</v>
      </c>
      <c r="K34" s="230" t="s">
        <v>129</v>
      </c>
      <c r="L34" s="231" t="s">
        <v>129</v>
      </c>
      <c r="M34" s="233" t="s">
        <v>365</v>
      </c>
      <c r="N34" s="233" t="s">
        <v>130</v>
      </c>
      <c r="O34" s="233" t="s">
        <v>130</v>
      </c>
      <c r="P34" s="233" t="s">
        <v>130</v>
      </c>
      <c r="Q34" s="234" t="s">
        <v>131</v>
      </c>
      <c r="R34" s="234" t="s">
        <v>132</v>
      </c>
      <c r="S34" s="234" t="s">
        <v>132</v>
      </c>
      <c r="T34" s="235" t="s">
        <v>132</v>
      </c>
      <c r="U34" s="259" t="s">
        <v>133</v>
      </c>
    </row>
    <row r="35" spans="1:21" ht="15" customHeight="1">
      <c r="A35" s="251" t="s">
        <v>354</v>
      </c>
      <c r="B35" s="252" t="s">
        <v>55</v>
      </c>
      <c r="C35" s="252" t="s">
        <v>55</v>
      </c>
      <c r="D35" s="252" t="s">
        <v>55</v>
      </c>
      <c r="E35" s="253" t="s">
        <v>353</v>
      </c>
      <c r="F35" s="254" t="s">
        <v>16</v>
      </c>
      <c r="G35" s="254" t="s">
        <v>16</v>
      </c>
      <c r="H35" s="254" t="s">
        <v>16</v>
      </c>
      <c r="I35" s="253" t="s">
        <v>354</v>
      </c>
      <c r="J35" s="254" t="s">
        <v>55</v>
      </c>
      <c r="K35" s="254" t="s">
        <v>55</v>
      </c>
      <c r="L35" s="255" t="s">
        <v>55</v>
      </c>
      <c r="M35" s="252" t="s">
        <v>354</v>
      </c>
      <c r="N35" s="252" t="s">
        <v>55</v>
      </c>
      <c r="O35" s="252" t="s">
        <v>55</v>
      </c>
      <c r="P35" s="252" t="s">
        <v>55</v>
      </c>
      <c r="Q35" s="256" t="s">
        <v>353</v>
      </c>
      <c r="R35" s="257" t="s">
        <v>16</v>
      </c>
      <c r="S35" s="257" t="s">
        <v>16</v>
      </c>
      <c r="T35" s="258" t="s">
        <v>16</v>
      </c>
      <c r="U35" s="261"/>
    </row>
    <row r="36" spans="1:21" ht="18" customHeight="1">
      <c r="A36" s="213" t="s">
        <v>134</v>
      </c>
      <c r="B36" s="214" t="s">
        <v>135</v>
      </c>
      <c r="C36" s="214" t="s">
        <v>135</v>
      </c>
      <c r="D36" s="215" t="s">
        <v>135</v>
      </c>
      <c r="E36" s="219" t="s">
        <v>136</v>
      </c>
      <c r="F36" s="214" t="s">
        <v>136</v>
      </c>
      <c r="G36" s="214" t="s">
        <v>136</v>
      </c>
      <c r="H36" s="215" t="s">
        <v>136</v>
      </c>
      <c r="I36" s="219" t="s">
        <v>137</v>
      </c>
      <c r="J36" s="214" t="s">
        <v>138</v>
      </c>
      <c r="K36" s="214" t="s">
        <v>138</v>
      </c>
      <c r="L36" s="215" t="s">
        <v>138</v>
      </c>
      <c r="M36" s="270" t="s">
        <v>139</v>
      </c>
      <c r="N36" s="270" t="s">
        <v>140</v>
      </c>
      <c r="O36" s="270" t="s">
        <v>140</v>
      </c>
      <c r="P36" s="270" t="s">
        <v>140</v>
      </c>
      <c r="Q36" s="270" t="s">
        <v>141</v>
      </c>
      <c r="R36" s="270" t="s">
        <v>141</v>
      </c>
      <c r="S36" s="270" t="s">
        <v>141</v>
      </c>
      <c r="T36" s="271" t="s">
        <v>141</v>
      </c>
      <c r="U36" s="274"/>
    </row>
    <row r="37" spans="1:21" ht="15" customHeight="1">
      <c r="A37" s="213"/>
      <c r="B37" s="214"/>
      <c r="C37" s="214"/>
      <c r="D37" s="215"/>
      <c r="E37" s="216" t="s">
        <v>357</v>
      </c>
      <c r="F37" s="217"/>
      <c r="G37" s="217"/>
      <c r="H37" s="218"/>
      <c r="I37" s="219"/>
      <c r="J37" s="214"/>
      <c r="K37" s="214"/>
      <c r="L37" s="215"/>
      <c r="M37" s="219"/>
      <c r="N37" s="214"/>
      <c r="O37" s="214"/>
      <c r="P37" s="215"/>
      <c r="Q37" s="219"/>
      <c r="R37" s="214"/>
      <c r="S37" s="214"/>
      <c r="T37" s="220"/>
      <c r="U37" s="275"/>
    </row>
    <row r="38" spans="1:21" s="23" customFormat="1" ht="9.9499999999999993" customHeight="1">
      <c r="A38" s="20" t="s">
        <v>19</v>
      </c>
      <c r="B38" s="21">
        <f>第四週明細!V11</f>
        <v>744.1</v>
      </c>
      <c r="C38" s="21" t="s">
        <v>20</v>
      </c>
      <c r="D38" s="21">
        <f>第四週明細!V7</f>
        <v>22.5</v>
      </c>
      <c r="E38" s="21" t="s">
        <v>19</v>
      </c>
      <c r="F38" s="21">
        <f>第四週明細!V19</f>
        <v>724.1</v>
      </c>
      <c r="G38" s="21" t="s">
        <v>20</v>
      </c>
      <c r="H38" s="21">
        <f>第四週明細!V15</f>
        <v>22.5</v>
      </c>
      <c r="I38" s="21" t="s">
        <v>19</v>
      </c>
      <c r="J38" s="21">
        <f>第四週明細!V27</f>
        <v>721.7</v>
      </c>
      <c r="K38" s="21" t="s">
        <v>20</v>
      </c>
      <c r="L38" s="21">
        <f>第四週明細!V23</f>
        <v>22.5</v>
      </c>
      <c r="M38" s="21" t="s">
        <v>19</v>
      </c>
      <c r="N38" s="21">
        <f>第四週明細!V35</f>
        <v>748.5</v>
      </c>
      <c r="O38" s="21" t="s">
        <v>20</v>
      </c>
      <c r="P38" s="21">
        <f>第四週明細!V31</f>
        <v>22.5</v>
      </c>
      <c r="Q38" s="21" t="s">
        <v>19</v>
      </c>
      <c r="R38" s="21">
        <f>第四週明細!V43</f>
        <v>764.5</v>
      </c>
      <c r="S38" s="21" t="s">
        <v>20</v>
      </c>
      <c r="T38" s="22">
        <f>第四週明細!V39</f>
        <v>22.5</v>
      </c>
      <c r="U38" s="275"/>
    </row>
    <row r="39" spans="1:21" s="23" customFormat="1" ht="9.9499999999999993" customHeight="1" thickBot="1">
      <c r="A39" s="24" t="s">
        <v>21</v>
      </c>
      <c r="B39" s="25">
        <f>第四週明細!V5</f>
        <v>106.5</v>
      </c>
      <c r="C39" s="25" t="s">
        <v>22</v>
      </c>
      <c r="D39" s="25">
        <f>第四週明細!V9</f>
        <v>28.900000000000002</v>
      </c>
      <c r="E39" s="25" t="s">
        <v>21</v>
      </c>
      <c r="F39" s="25">
        <f>第四週明細!V13</f>
        <v>102</v>
      </c>
      <c r="G39" s="25" t="s">
        <v>22</v>
      </c>
      <c r="H39" s="25">
        <f>第四週明細!V17</f>
        <v>28.4</v>
      </c>
      <c r="I39" s="25" t="s">
        <v>21</v>
      </c>
      <c r="J39" s="25">
        <f>第四週明細!V21</f>
        <v>101.5</v>
      </c>
      <c r="K39" s="25" t="s">
        <v>22</v>
      </c>
      <c r="L39" s="25">
        <f>第四週明細!V25</f>
        <v>28.3</v>
      </c>
      <c r="M39" s="25" t="s">
        <v>21</v>
      </c>
      <c r="N39" s="25">
        <f>第四週明細!V29</f>
        <v>107.5</v>
      </c>
      <c r="O39" s="25" t="s">
        <v>22</v>
      </c>
      <c r="P39" s="25">
        <f>第四週明細!V33</f>
        <v>29</v>
      </c>
      <c r="Q39" s="25" t="s">
        <v>21</v>
      </c>
      <c r="R39" s="25">
        <f>第四週明細!V37</f>
        <v>111</v>
      </c>
      <c r="S39" s="25" t="s">
        <v>22</v>
      </c>
      <c r="T39" s="26">
        <f>第四週明細!V41</f>
        <v>29.5</v>
      </c>
      <c r="U39" s="275"/>
    </row>
    <row r="40" spans="1:21" ht="15" customHeight="1">
      <c r="A40" s="244" t="s">
        <v>142</v>
      </c>
      <c r="B40" s="245"/>
      <c r="C40" s="245"/>
      <c r="D40" s="246"/>
      <c r="E40" s="247" t="s">
        <v>143</v>
      </c>
      <c r="F40" s="248"/>
      <c r="G40" s="248"/>
      <c r="H40" s="248"/>
      <c r="I40" s="247" t="s">
        <v>144</v>
      </c>
      <c r="J40" s="248"/>
      <c r="K40" s="248"/>
      <c r="L40" s="248"/>
      <c r="M40" s="247" t="s">
        <v>145</v>
      </c>
      <c r="N40" s="248"/>
      <c r="O40" s="248"/>
      <c r="P40" s="248"/>
      <c r="Q40" s="247" t="s">
        <v>146</v>
      </c>
      <c r="R40" s="248"/>
      <c r="S40" s="248"/>
      <c r="T40" s="249"/>
      <c r="U40" s="275"/>
    </row>
    <row r="41" spans="1:21" ht="15" customHeight="1">
      <c r="A41" s="273" t="s">
        <v>345</v>
      </c>
      <c r="B41" s="221" t="s">
        <v>9</v>
      </c>
      <c r="C41" s="221" t="s">
        <v>9</v>
      </c>
      <c r="D41" s="221" t="s">
        <v>9</v>
      </c>
      <c r="E41" s="241" t="s">
        <v>68</v>
      </c>
      <c r="F41" s="239" t="s">
        <v>68</v>
      </c>
      <c r="G41" s="239" t="s">
        <v>68</v>
      </c>
      <c r="H41" s="240" t="s">
        <v>68</v>
      </c>
      <c r="I41" s="241" t="s">
        <v>106</v>
      </c>
      <c r="J41" s="239" t="s">
        <v>106</v>
      </c>
      <c r="K41" s="239" t="s">
        <v>106</v>
      </c>
      <c r="L41" s="240" t="s">
        <v>106</v>
      </c>
      <c r="M41" s="221" t="s">
        <v>33</v>
      </c>
      <c r="N41" s="221" t="s">
        <v>33</v>
      </c>
      <c r="O41" s="221" t="s">
        <v>33</v>
      </c>
      <c r="P41" s="221" t="s">
        <v>33</v>
      </c>
      <c r="Q41" s="221" t="s">
        <v>348</v>
      </c>
      <c r="R41" s="221" t="s">
        <v>9</v>
      </c>
      <c r="S41" s="221" t="s">
        <v>9</v>
      </c>
      <c r="T41" s="222" t="s">
        <v>9</v>
      </c>
      <c r="U41" s="276"/>
    </row>
    <row r="42" spans="1:21" ht="18" customHeight="1">
      <c r="A42" s="223" t="s">
        <v>147</v>
      </c>
      <c r="B42" s="224" t="s">
        <v>148</v>
      </c>
      <c r="C42" s="224" t="s">
        <v>148</v>
      </c>
      <c r="D42" s="225" t="s">
        <v>148</v>
      </c>
      <c r="E42" s="226" t="s">
        <v>347</v>
      </c>
      <c r="F42" s="224" t="s">
        <v>149</v>
      </c>
      <c r="G42" s="224" t="s">
        <v>149</v>
      </c>
      <c r="H42" s="225" t="s">
        <v>149</v>
      </c>
      <c r="I42" s="226" t="s">
        <v>150</v>
      </c>
      <c r="J42" s="224" t="s">
        <v>151</v>
      </c>
      <c r="K42" s="224" t="s">
        <v>151</v>
      </c>
      <c r="L42" s="225" t="s">
        <v>151</v>
      </c>
      <c r="M42" s="227" t="s">
        <v>152</v>
      </c>
      <c r="N42" s="227" t="s">
        <v>152</v>
      </c>
      <c r="O42" s="227" t="s">
        <v>152</v>
      </c>
      <c r="P42" s="227" t="s">
        <v>152</v>
      </c>
      <c r="Q42" s="227" t="s">
        <v>153</v>
      </c>
      <c r="R42" s="227" t="s">
        <v>153</v>
      </c>
      <c r="S42" s="227" t="s">
        <v>153</v>
      </c>
      <c r="T42" s="228" t="s">
        <v>153</v>
      </c>
      <c r="U42" s="259" t="s">
        <v>154</v>
      </c>
    </row>
    <row r="43" spans="1:21" ht="18" customHeight="1">
      <c r="A43" s="272" t="s">
        <v>155</v>
      </c>
      <c r="B43" s="265" t="s">
        <v>156</v>
      </c>
      <c r="C43" s="265" t="s">
        <v>156</v>
      </c>
      <c r="D43" s="266" t="s">
        <v>156</v>
      </c>
      <c r="E43" s="264" t="s">
        <v>157</v>
      </c>
      <c r="F43" s="265" t="s">
        <v>158</v>
      </c>
      <c r="G43" s="265" t="s">
        <v>158</v>
      </c>
      <c r="H43" s="266" t="s">
        <v>158</v>
      </c>
      <c r="I43" s="264" t="s">
        <v>159</v>
      </c>
      <c r="J43" s="265" t="s">
        <v>159</v>
      </c>
      <c r="K43" s="265" t="s">
        <v>159</v>
      </c>
      <c r="L43" s="266" t="s">
        <v>159</v>
      </c>
      <c r="M43" s="263" t="s">
        <v>160</v>
      </c>
      <c r="N43" s="263" t="s">
        <v>160</v>
      </c>
      <c r="O43" s="263" t="s">
        <v>160</v>
      </c>
      <c r="P43" s="263" t="s">
        <v>160</v>
      </c>
      <c r="Q43" s="263" t="s">
        <v>352</v>
      </c>
      <c r="R43" s="263" t="s">
        <v>161</v>
      </c>
      <c r="S43" s="263" t="s">
        <v>161</v>
      </c>
      <c r="T43" s="267" t="s">
        <v>161</v>
      </c>
      <c r="U43" s="260"/>
    </row>
    <row r="44" spans="1:21" ht="15.95" customHeight="1">
      <c r="A44" s="229" t="s">
        <v>162</v>
      </c>
      <c r="B44" s="230" t="s">
        <v>162</v>
      </c>
      <c r="C44" s="230" t="s">
        <v>162</v>
      </c>
      <c r="D44" s="231" t="s">
        <v>162</v>
      </c>
      <c r="E44" s="232" t="s">
        <v>163</v>
      </c>
      <c r="F44" s="230" t="s">
        <v>163</v>
      </c>
      <c r="G44" s="230" t="s">
        <v>163</v>
      </c>
      <c r="H44" s="231" t="s">
        <v>163</v>
      </c>
      <c r="I44" s="232" t="s">
        <v>164</v>
      </c>
      <c r="J44" s="230" t="s">
        <v>165</v>
      </c>
      <c r="K44" s="230" t="s">
        <v>165</v>
      </c>
      <c r="L44" s="231" t="s">
        <v>165</v>
      </c>
      <c r="M44" s="232" t="s">
        <v>166</v>
      </c>
      <c r="N44" s="230" t="s">
        <v>166</v>
      </c>
      <c r="O44" s="230" t="s">
        <v>166</v>
      </c>
      <c r="P44" s="231" t="s">
        <v>166</v>
      </c>
      <c r="Q44" s="234" t="s">
        <v>167</v>
      </c>
      <c r="R44" s="234" t="s">
        <v>167</v>
      </c>
      <c r="S44" s="234" t="s">
        <v>167</v>
      </c>
      <c r="T44" s="235" t="s">
        <v>167</v>
      </c>
      <c r="U44" s="259"/>
    </row>
    <row r="45" spans="1:21" ht="15" customHeight="1">
      <c r="A45" s="251" t="s">
        <v>353</v>
      </c>
      <c r="B45" s="252" t="s">
        <v>16</v>
      </c>
      <c r="C45" s="252" t="s">
        <v>16</v>
      </c>
      <c r="D45" s="252" t="s">
        <v>16</v>
      </c>
      <c r="E45" s="253" t="s">
        <v>354</v>
      </c>
      <c r="F45" s="254" t="s">
        <v>55</v>
      </c>
      <c r="G45" s="254" t="s">
        <v>55</v>
      </c>
      <c r="H45" s="254" t="s">
        <v>55</v>
      </c>
      <c r="I45" s="253" t="s">
        <v>354</v>
      </c>
      <c r="J45" s="254" t="s">
        <v>55</v>
      </c>
      <c r="K45" s="254" t="s">
        <v>55</v>
      </c>
      <c r="L45" s="255" t="s">
        <v>55</v>
      </c>
      <c r="M45" s="252" t="s">
        <v>354</v>
      </c>
      <c r="N45" s="252" t="s">
        <v>55</v>
      </c>
      <c r="O45" s="252" t="s">
        <v>55</v>
      </c>
      <c r="P45" s="252" t="s">
        <v>55</v>
      </c>
      <c r="Q45" s="256" t="s">
        <v>353</v>
      </c>
      <c r="R45" s="257" t="s">
        <v>16</v>
      </c>
      <c r="S45" s="257" t="s">
        <v>16</v>
      </c>
      <c r="T45" s="258" t="s">
        <v>16</v>
      </c>
      <c r="U45" s="260"/>
    </row>
    <row r="46" spans="1:21" ht="18" customHeight="1">
      <c r="A46" s="213" t="s">
        <v>168</v>
      </c>
      <c r="B46" s="214" t="s">
        <v>169</v>
      </c>
      <c r="C46" s="214" t="s">
        <v>169</v>
      </c>
      <c r="D46" s="215" t="s">
        <v>169</v>
      </c>
      <c r="E46" s="219" t="s">
        <v>170</v>
      </c>
      <c r="F46" s="214" t="s">
        <v>170</v>
      </c>
      <c r="G46" s="214" t="s">
        <v>170</v>
      </c>
      <c r="H46" s="215" t="s">
        <v>170</v>
      </c>
      <c r="I46" s="219" t="s">
        <v>171</v>
      </c>
      <c r="J46" s="214" t="s">
        <v>171</v>
      </c>
      <c r="K46" s="214" t="s">
        <v>171</v>
      </c>
      <c r="L46" s="215" t="s">
        <v>171</v>
      </c>
      <c r="M46" s="270" t="s">
        <v>172</v>
      </c>
      <c r="N46" s="270" t="s">
        <v>173</v>
      </c>
      <c r="O46" s="270" t="s">
        <v>173</v>
      </c>
      <c r="P46" s="270" t="s">
        <v>173</v>
      </c>
      <c r="Q46" s="270" t="s">
        <v>174</v>
      </c>
      <c r="R46" s="270" t="s">
        <v>174</v>
      </c>
      <c r="S46" s="270" t="s">
        <v>174</v>
      </c>
      <c r="T46" s="271" t="s">
        <v>174</v>
      </c>
      <c r="U46" s="260"/>
    </row>
    <row r="47" spans="1:21" ht="15" customHeight="1">
      <c r="A47" s="213"/>
      <c r="B47" s="214"/>
      <c r="C47" s="214"/>
      <c r="D47" s="215"/>
      <c r="E47" s="216" t="s">
        <v>358</v>
      </c>
      <c r="F47" s="217"/>
      <c r="G47" s="217"/>
      <c r="H47" s="218"/>
      <c r="I47" s="219"/>
      <c r="J47" s="214"/>
      <c r="K47" s="214"/>
      <c r="L47" s="215"/>
      <c r="M47" s="219"/>
      <c r="N47" s="214"/>
      <c r="O47" s="214"/>
      <c r="P47" s="215"/>
      <c r="Q47" s="219"/>
      <c r="R47" s="214"/>
      <c r="S47" s="214"/>
      <c r="T47" s="220"/>
      <c r="U47" s="260"/>
    </row>
    <row r="48" spans="1:21" s="23" customFormat="1" ht="9.9499999999999993" customHeight="1">
      <c r="A48" s="20" t="s">
        <v>19</v>
      </c>
      <c r="B48" s="21">
        <f>第五週明細!V11</f>
        <v>758.1</v>
      </c>
      <c r="C48" s="21" t="s">
        <v>20</v>
      </c>
      <c r="D48" s="21">
        <f>第五週明細!V7</f>
        <v>22.5</v>
      </c>
      <c r="E48" s="21" t="s">
        <v>19</v>
      </c>
      <c r="F48" s="21">
        <f>第五週明細!V19</f>
        <v>721.7</v>
      </c>
      <c r="G48" s="21" t="s">
        <v>20</v>
      </c>
      <c r="H48" s="21">
        <f>第五週明細!V15</f>
        <v>22.5</v>
      </c>
      <c r="I48" s="21" t="s">
        <v>19</v>
      </c>
      <c r="J48" s="21">
        <f>第五週明細!V27</f>
        <v>760.5</v>
      </c>
      <c r="K48" s="21" t="s">
        <v>20</v>
      </c>
      <c r="L48" s="21">
        <f>第五週明細!V23</f>
        <v>22.5</v>
      </c>
      <c r="M48" s="21" t="s">
        <v>19</v>
      </c>
      <c r="N48" s="21">
        <f>第五週明細!V35</f>
        <v>766.9</v>
      </c>
      <c r="O48" s="21" t="s">
        <v>20</v>
      </c>
      <c r="P48" s="21">
        <f>第五週明細!V31</f>
        <v>22.5</v>
      </c>
      <c r="Q48" s="21" t="s">
        <v>19</v>
      </c>
      <c r="R48" s="21">
        <f>第五週明細!V43</f>
        <v>767.3</v>
      </c>
      <c r="S48" s="21" t="s">
        <v>20</v>
      </c>
      <c r="T48" s="22">
        <f>第五週明細!V39</f>
        <v>22.5</v>
      </c>
      <c r="U48" s="260"/>
    </row>
    <row r="49" spans="1:21" s="23" customFormat="1" ht="9.9499999999999993" customHeight="1" thickBot="1">
      <c r="A49" s="24" t="s">
        <v>21</v>
      </c>
      <c r="B49" s="25">
        <f>第五週明細!V5</f>
        <v>109.5</v>
      </c>
      <c r="C49" s="25" t="s">
        <v>22</v>
      </c>
      <c r="D49" s="25">
        <f>第五週明細!V9</f>
        <v>29.4</v>
      </c>
      <c r="E49" s="25" t="s">
        <v>21</v>
      </c>
      <c r="F49" s="25">
        <f>第五週明細!V13</f>
        <v>101.5</v>
      </c>
      <c r="G49" s="25" t="s">
        <v>22</v>
      </c>
      <c r="H49" s="25">
        <f>第五週明細!V17</f>
        <v>28.3</v>
      </c>
      <c r="I49" s="25" t="s">
        <v>21</v>
      </c>
      <c r="J49" s="25">
        <f>第五週明細!V21</f>
        <v>110</v>
      </c>
      <c r="K49" s="25" t="s">
        <v>22</v>
      </c>
      <c r="L49" s="25">
        <f>第五週明細!V25</f>
        <v>29.5</v>
      </c>
      <c r="M49" s="25" t="s">
        <v>21</v>
      </c>
      <c r="N49" s="25">
        <f>第五週明細!V29</f>
        <v>111.5</v>
      </c>
      <c r="O49" s="25" t="s">
        <v>22</v>
      </c>
      <c r="P49" s="25">
        <f>第五週明細!V33</f>
        <v>29.599999999999998</v>
      </c>
      <c r="Q49" s="25" t="s">
        <v>21</v>
      </c>
      <c r="R49" s="25">
        <f>第五週明細!V37</f>
        <v>111.5</v>
      </c>
      <c r="S49" s="25" t="s">
        <v>22</v>
      </c>
      <c r="T49" s="26">
        <f>第五週明細!V41</f>
        <v>29.7</v>
      </c>
      <c r="U49" s="277"/>
    </row>
    <row r="57" spans="1:21">
      <c r="U57" s="23"/>
    </row>
    <row r="58" spans="1:21">
      <c r="U58" s="23"/>
    </row>
  </sheetData>
  <mergeCells count="202">
    <mergeCell ref="Q46:T46"/>
    <mergeCell ref="U44:U49"/>
    <mergeCell ref="A45:D45"/>
    <mergeCell ref="E45:H45"/>
    <mergeCell ref="I45:L45"/>
    <mergeCell ref="M45:P45"/>
    <mergeCell ref="Q45:T45"/>
    <mergeCell ref="A46:D46"/>
    <mergeCell ref="E46:H46"/>
    <mergeCell ref="I46:L46"/>
    <mergeCell ref="M46:P46"/>
    <mergeCell ref="A44:D44"/>
    <mergeCell ref="E44:H44"/>
    <mergeCell ref="I44:L44"/>
    <mergeCell ref="M44:P44"/>
    <mergeCell ref="Q44:T44"/>
    <mergeCell ref="A47:D47"/>
    <mergeCell ref="E47:H47"/>
    <mergeCell ref="I47:L47"/>
    <mergeCell ref="M47:P47"/>
    <mergeCell ref="Q47:T47"/>
    <mergeCell ref="A42:D42"/>
    <mergeCell ref="E42:H42"/>
    <mergeCell ref="I42:L42"/>
    <mergeCell ref="M42:P42"/>
    <mergeCell ref="Q42:T42"/>
    <mergeCell ref="U42:U43"/>
    <mergeCell ref="A43:D43"/>
    <mergeCell ref="E43:H43"/>
    <mergeCell ref="I43:L43"/>
    <mergeCell ref="M43:P43"/>
    <mergeCell ref="Q43:T43"/>
    <mergeCell ref="U36:U41"/>
    <mergeCell ref="A40:D40"/>
    <mergeCell ref="E40:H40"/>
    <mergeCell ref="I40:L40"/>
    <mergeCell ref="M40:P40"/>
    <mergeCell ref="U34:U35"/>
    <mergeCell ref="A35:D35"/>
    <mergeCell ref="E35:H35"/>
    <mergeCell ref="I35:L35"/>
    <mergeCell ref="M35:P35"/>
    <mergeCell ref="Q35:T35"/>
    <mergeCell ref="Q40:T40"/>
    <mergeCell ref="A41:D41"/>
    <mergeCell ref="E41:H41"/>
    <mergeCell ref="I41:L41"/>
    <mergeCell ref="M41:P41"/>
    <mergeCell ref="Q41:T41"/>
    <mergeCell ref="A36:D36"/>
    <mergeCell ref="E36:H36"/>
    <mergeCell ref="I36:L36"/>
    <mergeCell ref="M36:P36"/>
    <mergeCell ref="Q36:T36"/>
    <mergeCell ref="U29:U33"/>
    <mergeCell ref="A30:D30"/>
    <mergeCell ref="E30:H30"/>
    <mergeCell ref="I30:L30"/>
    <mergeCell ref="M30:P30"/>
    <mergeCell ref="Q30:T30"/>
    <mergeCell ref="A31:D31"/>
    <mergeCell ref="E31:H31"/>
    <mergeCell ref="I31:L31"/>
    <mergeCell ref="M31:P31"/>
    <mergeCell ref="A33:D33"/>
    <mergeCell ref="E33:H33"/>
    <mergeCell ref="I33:L33"/>
    <mergeCell ref="M33:P33"/>
    <mergeCell ref="Q33:T33"/>
    <mergeCell ref="A26:D26"/>
    <mergeCell ref="E26:H26"/>
    <mergeCell ref="I26:L26"/>
    <mergeCell ref="M26:P26"/>
    <mergeCell ref="Q26:T26"/>
    <mergeCell ref="U26:U28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U21:U25"/>
    <mergeCell ref="Q22:T22"/>
    <mergeCell ref="A23:D23"/>
    <mergeCell ref="E23:H23"/>
    <mergeCell ref="I23:L23"/>
    <mergeCell ref="M23:P23"/>
    <mergeCell ref="Q23:T23"/>
    <mergeCell ref="A21:D21"/>
    <mergeCell ref="E21:H21"/>
    <mergeCell ref="I21:L21"/>
    <mergeCell ref="M21:P21"/>
    <mergeCell ref="Q21:T21"/>
    <mergeCell ref="A22:D22"/>
    <mergeCell ref="E22:H22"/>
    <mergeCell ref="I22:L22"/>
    <mergeCell ref="M22:P22"/>
    <mergeCell ref="U18:U20"/>
    <mergeCell ref="A20:D20"/>
    <mergeCell ref="E20:H20"/>
    <mergeCell ref="I20:L20"/>
    <mergeCell ref="M20:P20"/>
    <mergeCell ref="Q20:T20"/>
    <mergeCell ref="I12:L12"/>
    <mergeCell ref="M12:P12"/>
    <mergeCell ref="Q12:T12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U10:U11"/>
    <mergeCell ref="A11:D11"/>
    <mergeCell ref="E11:H11"/>
    <mergeCell ref="I11:L11"/>
    <mergeCell ref="M11:P11"/>
    <mergeCell ref="Q11:T11"/>
    <mergeCell ref="Q14:T14"/>
    <mergeCell ref="A15:D15"/>
    <mergeCell ref="E15:H15"/>
    <mergeCell ref="I15:L15"/>
    <mergeCell ref="M15:P15"/>
    <mergeCell ref="Q15:T15"/>
    <mergeCell ref="U12:U17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A12:D12"/>
    <mergeCell ref="E12:H12"/>
    <mergeCell ref="Q6:T6"/>
    <mergeCell ref="A7:D7"/>
    <mergeCell ref="E7:H7"/>
    <mergeCell ref="I7:L7"/>
    <mergeCell ref="M7:P7"/>
    <mergeCell ref="Q7:T7"/>
    <mergeCell ref="U4:U9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A8:D8"/>
    <mergeCell ref="E8:H8"/>
    <mergeCell ref="I8:L8"/>
    <mergeCell ref="M8:P8"/>
    <mergeCell ref="Q8:T8"/>
    <mergeCell ref="U2:U3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:D2"/>
    <mergeCell ref="E2:H2"/>
    <mergeCell ref="I2:L2"/>
    <mergeCell ref="M2:P2"/>
    <mergeCell ref="Q2:T2"/>
    <mergeCell ref="A27:D27"/>
    <mergeCell ref="E27:H27"/>
    <mergeCell ref="I27:L27"/>
    <mergeCell ref="M27:P27"/>
    <mergeCell ref="Q27:T27"/>
    <mergeCell ref="A37:D37"/>
    <mergeCell ref="E37:H37"/>
    <mergeCell ref="I37:L37"/>
    <mergeCell ref="M37:P37"/>
    <mergeCell ref="Q37:T37"/>
    <mergeCell ref="Q31:T31"/>
    <mergeCell ref="A32:D32"/>
    <mergeCell ref="E32:H32"/>
    <mergeCell ref="I32:L32"/>
    <mergeCell ref="M32:P32"/>
    <mergeCell ref="Q32:T32"/>
    <mergeCell ref="A34:D34"/>
    <mergeCell ref="E34:H34"/>
    <mergeCell ref="I34:L34"/>
    <mergeCell ref="M34:P34"/>
    <mergeCell ref="Q34:T34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4BE62-9B70-4E9B-AA3A-30A19DD2BABE}">
  <dimension ref="A1:AK47"/>
  <sheetViews>
    <sheetView topLeftCell="A15" zoomScale="80" zoomScaleNormal="80" workbookViewId="0">
      <selection activeCell="K48" sqref="K48"/>
    </sheetView>
  </sheetViews>
  <sheetFormatPr defaultRowHeight="20.25"/>
  <cols>
    <col min="1" max="1" width="5.625" style="39" customWidth="1"/>
    <col min="2" max="2" width="0" style="35" hidden="1" customWidth="1"/>
    <col min="3" max="3" width="12.625" style="35" customWidth="1"/>
    <col min="4" max="4" width="4.625" style="122" customWidth="1"/>
    <col min="5" max="5" width="4.625" style="35" customWidth="1"/>
    <col min="6" max="6" width="12.625" style="35" customWidth="1"/>
    <col min="7" max="7" width="4.625" style="122" customWidth="1"/>
    <col min="8" max="8" width="4.625" style="35" customWidth="1"/>
    <col min="9" max="9" width="12.625" style="35" customWidth="1"/>
    <col min="10" max="10" width="4.625" style="122" customWidth="1"/>
    <col min="11" max="11" width="4.625" style="35" customWidth="1"/>
    <col min="12" max="12" width="12.625" style="35" customWidth="1"/>
    <col min="13" max="13" width="4.625" style="122" customWidth="1"/>
    <col min="14" max="14" width="4.625" style="35" customWidth="1"/>
    <col min="15" max="15" width="12.625" style="35" customWidth="1"/>
    <col min="16" max="16" width="4.625" style="122" customWidth="1"/>
    <col min="17" max="17" width="4.625" style="35" customWidth="1"/>
    <col min="18" max="18" width="12.625" style="35" customWidth="1"/>
    <col min="19" max="19" width="4.625" style="122" customWidth="1"/>
    <col min="20" max="20" width="4.625" style="35" customWidth="1"/>
    <col min="21" max="21" width="5.625" style="35" customWidth="1"/>
    <col min="22" max="22" width="12.625" style="158" customWidth="1"/>
    <col min="23" max="23" width="12.625" style="159" customWidth="1"/>
    <col min="24" max="24" width="5.625" style="160" customWidth="1"/>
    <col min="25" max="25" width="6.625" style="35" customWidth="1"/>
    <col min="26" max="26" width="6" style="35" hidden="1" customWidth="1"/>
    <col min="27" max="27" width="5.5" style="39" hidden="1" customWidth="1"/>
    <col min="28" max="28" width="7.75" style="35" hidden="1" customWidth="1"/>
    <col min="29" max="29" width="8" style="35" hidden="1" customWidth="1"/>
    <col min="30" max="30" width="7.875" style="35" hidden="1" customWidth="1"/>
    <col min="31" max="31" width="7.5" style="35" hidden="1" customWidth="1"/>
    <col min="32" max="16384" width="9" style="35"/>
  </cols>
  <sheetData>
    <row r="1" spans="1:37" s="30" customFormat="1" ht="20.100000000000001" customHeight="1">
      <c r="A1" s="27" t="s">
        <v>0</v>
      </c>
      <c r="B1" s="28"/>
      <c r="C1" s="28"/>
      <c r="D1" s="28"/>
      <c r="E1" s="28"/>
      <c r="F1" s="28"/>
      <c r="G1" s="278" t="s">
        <v>175</v>
      </c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9"/>
      <c r="AA1" s="31"/>
    </row>
    <row r="2" spans="1:37" ht="17.100000000000001" customHeight="1" thickBot="1">
      <c r="A2" s="32" t="s">
        <v>176</v>
      </c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38"/>
      <c r="Y2" s="36"/>
    </row>
    <row r="3" spans="1:37" ht="17.100000000000001" customHeight="1">
      <c r="A3" s="40" t="s">
        <v>177</v>
      </c>
      <c r="B3" s="41" t="s">
        <v>178</v>
      </c>
      <c r="C3" s="42" t="s">
        <v>179</v>
      </c>
      <c r="D3" s="43" t="s">
        <v>180</v>
      </c>
      <c r="E3" s="43" t="s">
        <v>181</v>
      </c>
      <c r="F3" s="42" t="s">
        <v>182</v>
      </c>
      <c r="G3" s="43" t="s">
        <v>180</v>
      </c>
      <c r="H3" s="43" t="s">
        <v>181</v>
      </c>
      <c r="I3" s="42" t="s">
        <v>183</v>
      </c>
      <c r="J3" s="43" t="s">
        <v>180</v>
      </c>
      <c r="K3" s="43" t="s">
        <v>181</v>
      </c>
      <c r="L3" s="42" t="s">
        <v>183</v>
      </c>
      <c r="M3" s="43" t="s">
        <v>180</v>
      </c>
      <c r="N3" s="43" t="s">
        <v>181</v>
      </c>
      <c r="O3" s="42" t="s">
        <v>183</v>
      </c>
      <c r="P3" s="43" t="s">
        <v>180</v>
      </c>
      <c r="Q3" s="43" t="s">
        <v>181</v>
      </c>
      <c r="R3" s="44" t="s">
        <v>184</v>
      </c>
      <c r="S3" s="43" t="s">
        <v>180</v>
      </c>
      <c r="T3" s="43" t="s">
        <v>181</v>
      </c>
      <c r="U3" s="45" t="s">
        <v>185</v>
      </c>
      <c r="V3" s="46" t="s">
        <v>186</v>
      </c>
      <c r="W3" s="47" t="s">
        <v>187</v>
      </c>
      <c r="X3" s="48" t="s">
        <v>188</v>
      </c>
      <c r="Y3" s="39"/>
      <c r="Z3" s="39"/>
      <c r="AG3" s="39"/>
    </row>
    <row r="4" spans="1:37" ht="17.100000000000001" customHeight="1">
      <c r="A4" s="49">
        <v>3</v>
      </c>
      <c r="B4" s="279"/>
      <c r="C4" s="50"/>
      <c r="D4" s="51"/>
      <c r="E4" s="52"/>
      <c r="F4" s="50"/>
      <c r="G4" s="53"/>
      <c r="H4" s="52"/>
      <c r="I4" s="50"/>
      <c r="J4" s="53"/>
      <c r="K4" s="52"/>
      <c r="L4" s="50"/>
      <c r="M4" s="53"/>
      <c r="N4" s="52"/>
      <c r="O4" s="50"/>
      <c r="P4" s="51"/>
      <c r="Q4" s="52"/>
      <c r="R4" s="50"/>
      <c r="S4" s="51"/>
      <c r="T4" s="52"/>
      <c r="U4" s="280"/>
      <c r="V4" s="54" t="s">
        <v>189</v>
      </c>
      <c r="W4" s="55" t="s">
        <v>190</v>
      </c>
      <c r="X4" s="56"/>
      <c r="AB4" s="35" t="s">
        <v>191</v>
      </c>
      <c r="AC4" s="35" t="s">
        <v>192</v>
      </c>
      <c r="AD4" s="35" t="s">
        <v>193</v>
      </c>
      <c r="AE4" s="35" t="s">
        <v>194</v>
      </c>
      <c r="AG4" s="39"/>
    </row>
    <row r="5" spans="1:37" ht="17.100000000000001" customHeight="1">
      <c r="A5" s="57" t="s">
        <v>195</v>
      </c>
      <c r="B5" s="279"/>
      <c r="C5" s="58"/>
      <c r="D5" s="59"/>
      <c r="E5" s="60"/>
      <c r="F5" s="61"/>
      <c r="G5" s="62"/>
      <c r="H5" s="63"/>
      <c r="I5" s="64"/>
      <c r="J5" s="65"/>
      <c r="K5" s="66"/>
      <c r="L5" s="65"/>
      <c r="M5" s="65"/>
      <c r="N5" s="60"/>
      <c r="O5" s="67"/>
      <c r="P5" s="68"/>
      <c r="Q5" s="63"/>
      <c r="R5" s="65"/>
      <c r="S5" s="65"/>
      <c r="T5" s="66"/>
      <c r="U5" s="281"/>
      <c r="V5" s="69"/>
      <c r="W5" s="70" t="s">
        <v>196</v>
      </c>
      <c r="X5" s="71"/>
      <c r="Y5" s="36"/>
      <c r="Z5" s="39" t="s">
        <v>197</v>
      </c>
      <c r="AA5" s="39">
        <v>5.4</v>
      </c>
      <c r="AB5" s="39">
        <f>AA5*2</f>
        <v>10.8</v>
      </c>
      <c r="AC5" s="39"/>
      <c r="AD5" s="39">
        <f>AA5*15</f>
        <v>81</v>
      </c>
      <c r="AE5" s="39">
        <f>AB5*4+AD5*4</f>
        <v>367.2</v>
      </c>
      <c r="AF5" s="39"/>
      <c r="AG5" s="39"/>
      <c r="AH5" s="39"/>
      <c r="AI5" s="39"/>
      <c r="AJ5" s="39"/>
      <c r="AK5" s="39"/>
    </row>
    <row r="6" spans="1:37" ht="17.100000000000001" customHeight="1">
      <c r="A6" s="57">
        <v>28</v>
      </c>
      <c r="B6" s="279"/>
      <c r="C6" s="72"/>
      <c r="D6" s="73"/>
      <c r="E6" s="74"/>
      <c r="F6" s="75"/>
      <c r="G6" s="76"/>
      <c r="H6" s="77"/>
      <c r="I6" s="78"/>
      <c r="J6" s="79"/>
      <c r="K6" s="80"/>
      <c r="L6" s="79"/>
      <c r="M6" s="79"/>
      <c r="N6" s="74"/>
      <c r="O6" s="81"/>
      <c r="P6" s="81"/>
      <c r="Q6" s="81"/>
      <c r="R6" s="79"/>
      <c r="S6" s="79"/>
      <c r="T6" s="80"/>
      <c r="U6" s="281"/>
      <c r="V6" s="82" t="s">
        <v>198</v>
      </c>
      <c r="W6" s="83" t="s">
        <v>199</v>
      </c>
      <c r="X6" s="71"/>
      <c r="Z6" s="84" t="s">
        <v>200</v>
      </c>
      <c r="AA6" s="39">
        <v>2</v>
      </c>
      <c r="AB6" s="85">
        <f>AA6*7</f>
        <v>14</v>
      </c>
      <c r="AC6" s="39">
        <f>AA6*5</f>
        <v>10</v>
      </c>
      <c r="AD6" s="39" t="s">
        <v>201</v>
      </c>
      <c r="AE6" s="86">
        <f>AB6*4+AC6*9</f>
        <v>146</v>
      </c>
      <c r="AF6" s="84"/>
      <c r="AG6" s="39"/>
      <c r="AH6" s="85"/>
      <c r="AI6" s="39"/>
      <c r="AJ6" s="39"/>
      <c r="AK6" s="86"/>
    </row>
    <row r="7" spans="1:37" ht="17.100000000000001" customHeight="1">
      <c r="A7" s="57" t="s">
        <v>202</v>
      </c>
      <c r="B7" s="279"/>
      <c r="C7" s="81"/>
      <c r="D7" s="81"/>
      <c r="E7" s="81"/>
      <c r="F7" s="75"/>
      <c r="G7" s="76"/>
      <c r="H7" s="77"/>
      <c r="I7" s="78"/>
      <c r="J7" s="76"/>
      <c r="K7" s="80"/>
      <c r="L7" s="78"/>
      <c r="M7" s="79"/>
      <c r="N7" s="74"/>
      <c r="O7" s="81"/>
      <c r="P7" s="87"/>
      <c r="Q7" s="81"/>
      <c r="R7" s="78"/>
      <c r="S7" s="79"/>
      <c r="T7" s="80"/>
      <c r="U7" s="281"/>
      <c r="V7" s="69"/>
      <c r="W7" s="83" t="s">
        <v>203</v>
      </c>
      <c r="X7" s="71"/>
      <c r="Y7" s="36"/>
      <c r="Z7" s="35" t="s">
        <v>204</v>
      </c>
      <c r="AA7" s="39">
        <v>1.7</v>
      </c>
      <c r="AB7" s="39">
        <f>AA7*1</f>
        <v>1.7</v>
      </c>
      <c r="AC7" s="39" t="s">
        <v>201</v>
      </c>
      <c r="AD7" s="39">
        <f>AA7*5</f>
        <v>8.5</v>
      </c>
      <c r="AE7" s="39">
        <f>AB7*4+AD7*4</f>
        <v>40.799999999999997</v>
      </c>
      <c r="AG7" s="39"/>
      <c r="AH7" s="39"/>
      <c r="AI7" s="39"/>
      <c r="AJ7" s="39"/>
      <c r="AK7" s="39"/>
    </row>
    <row r="8" spans="1:37" ht="17.100000000000001" customHeight="1">
      <c r="A8" s="283" t="s">
        <v>205</v>
      </c>
      <c r="B8" s="279"/>
      <c r="C8" s="81"/>
      <c r="D8" s="81"/>
      <c r="E8" s="81"/>
      <c r="F8" s="75"/>
      <c r="G8" s="76"/>
      <c r="H8" s="77"/>
      <c r="I8" s="79"/>
      <c r="J8" s="76"/>
      <c r="K8" s="77"/>
      <c r="L8" s="79"/>
      <c r="M8" s="79"/>
      <c r="N8" s="74"/>
      <c r="O8" s="81"/>
      <c r="P8" s="87"/>
      <c r="Q8" s="81"/>
      <c r="R8" s="88"/>
      <c r="S8" s="87"/>
      <c r="T8" s="80"/>
      <c r="U8" s="281"/>
      <c r="V8" s="82" t="s">
        <v>206</v>
      </c>
      <c r="W8" s="83" t="s">
        <v>207</v>
      </c>
      <c r="X8" s="71"/>
      <c r="Z8" s="35" t="s">
        <v>208</v>
      </c>
      <c r="AA8" s="39">
        <v>2.5</v>
      </c>
      <c r="AB8" s="39"/>
      <c r="AC8" s="39">
        <f>AA8*5</f>
        <v>12.5</v>
      </c>
      <c r="AD8" s="39" t="s">
        <v>201</v>
      </c>
      <c r="AE8" s="39">
        <f>AC8*9</f>
        <v>112.5</v>
      </c>
      <c r="AG8" s="39"/>
      <c r="AH8" s="39"/>
      <c r="AI8" s="39"/>
      <c r="AJ8" s="39"/>
      <c r="AK8" s="39"/>
    </row>
    <row r="9" spans="1:37" ht="17.100000000000001" customHeight="1">
      <c r="A9" s="284"/>
      <c r="B9" s="279"/>
      <c r="C9" s="81"/>
      <c r="D9" s="81"/>
      <c r="E9" s="81"/>
      <c r="F9" s="76"/>
      <c r="G9" s="76"/>
      <c r="H9" s="77"/>
      <c r="I9" s="75"/>
      <c r="J9" s="76"/>
      <c r="K9" s="77"/>
      <c r="L9" s="79"/>
      <c r="M9" s="79"/>
      <c r="N9" s="89"/>
      <c r="O9" s="81"/>
      <c r="P9" s="87"/>
      <c r="Q9" s="81"/>
      <c r="R9" s="88"/>
      <c r="S9" s="87"/>
      <c r="T9" s="80"/>
      <c r="U9" s="281"/>
      <c r="V9" s="69"/>
      <c r="W9" s="90" t="s">
        <v>209</v>
      </c>
      <c r="X9" s="91"/>
      <c r="Y9" s="36"/>
      <c r="Z9" s="35" t="s">
        <v>210</v>
      </c>
      <c r="AD9" s="35">
        <f>AA9*15</f>
        <v>0</v>
      </c>
      <c r="AG9" s="39"/>
    </row>
    <row r="10" spans="1:37" ht="17.100000000000001" customHeight="1">
      <c r="A10" s="92" t="s">
        <v>211</v>
      </c>
      <c r="B10" s="93"/>
      <c r="C10" s="81"/>
      <c r="D10" s="87"/>
      <c r="E10" s="81"/>
      <c r="F10" s="81"/>
      <c r="G10" s="87"/>
      <c r="H10" s="81"/>
      <c r="I10" s="81"/>
      <c r="J10" s="87"/>
      <c r="K10" s="81"/>
      <c r="L10" s="81"/>
      <c r="M10" s="87"/>
      <c r="N10" s="81"/>
      <c r="O10" s="81"/>
      <c r="P10" s="87"/>
      <c r="Q10" s="81"/>
      <c r="R10" s="81"/>
      <c r="S10" s="87"/>
      <c r="T10" s="80"/>
      <c r="U10" s="281"/>
      <c r="V10" s="82" t="s">
        <v>212</v>
      </c>
      <c r="W10" s="94"/>
      <c r="X10" s="71"/>
      <c r="AB10" s="35">
        <f>SUM(AB5:AB9)</f>
        <v>26.5</v>
      </c>
      <c r="AC10" s="35">
        <f>SUM(AC5:AC9)</f>
        <v>22.5</v>
      </c>
      <c r="AD10" s="35">
        <f>SUM(AD5:AD9)</f>
        <v>89.5</v>
      </c>
      <c r="AE10" s="35">
        <f>AB10*4+AC10*9+AD10*4</f>
        <v>666.5</v>
      </c>
      <c r="AG10" s="39"/>
    </row>
    <row r="11" spans="1:37" ht="17.100000000000001" customHeight="1">
      <c r="A11" s="95"/>
      <c r="B11" s="96"/>
      <c r="C11" s="97"/>
      <c r="D11" s="97"/>
      <c r="E11" s="98"/>
      <c r="F11" s="98"/>
      <c r="G11" s="97"/>
      <c r="H11" s="98"/>
      <c r="I11" s="98"/>
      <c r="J11" s="97"/>
      <c r="K11" s="98"/>
      <c r="L11" s="98"/>
      <c r="M11" s="97"/>
      <c r="N11" s="98"/>
      <c r="O11" s="98"/>
      <c r="P11" s="97"/>
      <c r="Q11" s="98"/>
      <c r="R11" s="98"/>
      <c r="S11" s="97"/>
      <c r="T11" s="98"/>
      <c r="U11" s="282"/>
      <c r="V11" s="99"/>
      <c r="W11" s="100"/>
      <c r="X11" s="101"/>
      <c r="Y11" s="36"/>
      <c r="AB11" s="102">
        <f>AB10*4/AE10</f>
        <v>0.15903975993998501</v>
      </c>
      <c r="AC11" s="102">
        <f>AC10*9/AE10</f>
        <v>0.30382595648912231</v>
      </c>
      <c r="AD11" s="102">
        <f>AD10*4/AE10</f>
        <v>0.53713428357089277</v>
      </c>
    </row>
    <row r="12" spans="1:37" ht="17.100000000000001" customHeight="1">
      <c r="A12" s="49">
        <v>3</v>
      </c>
      <c r="B12" s="279"/>
      <c r="C12" s="50"/>
      <c r="D12" s="51"/>
      <c r="E12" s="52"/>
      <c r="F12" s="50"/>
      <c r="G12" s="53"/>
      <c r="H12" s="52"/>
      <c r="I12" s="50"/>
      <c r="J12" s="53"/>
      <c r="K12" s="52"/>
      <c r="L12" s="50"/>
      <c r="M12" s="53"/>
      <c r="N12" s="52"/>
      <c r="O12" s="50"/>
      <c r="P12" s="51"/>
      <c r="Q12" s="52"/>
      <c r="R12" s="50"/>
      <c r="S12" s="51"/>
      <c r="T12" s="103"/>
      <c r="U12" s="280"/>
      <c r="V12" s="54" t="s">
        <v>21</v>
      </c>
      <c r="W12" s="55" t="s">
        <v>190</v>
      </c>
      <c r="X12" s="56"/>
      <c r="AB12" s="35" t="s">
        <v>191</v>
      </c>
      <c r="AC12" s="35" t="s">
        <v>192</v>
      </c>
      <c r="AD12" s="35" t="s">
        <v>193</v>
      </c>
      <c r="AE12" s="35" t="s">
        <v>194</v>
      </c>
      <c r="AG12" s="39"/>
    </row>
    <row r="13" spans="1:37" ht="17.100000000000001" customHeight="1">
      <c r="A13" s="57" t="s">
        <v>195</v>
      </c>
      <c r="B13" s="279"/>
      <c r="C13" s="58"/>
      <c r="D13" s="59"/>
      <c r="E13" s="60"/>
      <c r="F13" s="65"/>
      <c r="G13" s="65"/>
      <c r="H13" s="104"/>
      <c r="I13" s="64"/>
      <c r="J13" s="65"/>
      <c r="K13" s="60"/>
      <c r="L13" s="64"/>
      <c r="M13" s="65"/>
      <c r="N13" s="60"/>
      <c r="O13" s="67"/>
      <c r="P13" s="68"/>
      <c r="Q13" s="63"/>
      <c r="R13" s="65"/>
      <c r="S13" s="64"/>
      <c r="T13" s="60"/>
      <c r="U13" s="281"/>
      <c r="V13" s="69"/>
      <c r="W13" s="70" t="s">
        <v>196</v>
      </c>
      <c r="X13" s="71"/>
      <c r="Y13" s="36"/>
      <c r="Z13" s="39" t="s">
        <v>197</v>
      </c>
      <c r="AA13" s="39">
        <v>5.5</v>
      </c>
      <c r="AB13" s="39">
        <f>AA13*2</f>
        <v>11</v>
      </c>
      <c r="AC13" s="39"/>
      <c r="AD13" s="39">
        <f>AA13*15</f>
        <v>82.5</v>
      </c>
      <c r="AE13" s="39">
        <f>AB13*4+AD13*4</f>
        <v>374</v>
      </c>
      <c r="AF13" s="39"/>
      <c r="AG13" s="39"/>
      <c r="AH13" s="39"/>
      <c r="AI13" s="39"/>
      <c r="AJ13" s="39"/>
      <c r="AK13" s="39"/>
    </row>
    <row r="14" spans="1:37" ht="17.100000000000001" customHeight="1">
      <c r="A14" s="57">
        <v>29</v>
      </c>
      <c r="B14" s="279"/>
      <c r="C14" s="72"/>
      <c r="D14" s="73"/>
      <c r="E14" s="74"/>
      <c r="F14" s="79"/>
      <c r="G14" s="79"/>
      <c r="H14" s="105"/>
      <c r="I14" s="78"/>
      <c r="J14" s="79"/>
      <c r="K14" s="74"/>
      <c r="L14" s="78"/>
      <c r="M14" s="79"/>
      <c r="N14" s="74"/>
      <c r="O14" s="81"/>
      <c r="P14" s="81"/>
      <c r="Q14" s="81"/>
      <c r="R14" s="79"/>
      <c r="S14" s="79"/>
      <c r="T14" s="74"/>
      <c r="U14" s="281"/>
      <c r="V14" s="82" t="s">
        <v>20</v>
      </c>
      <c r="W14" s="83" t="s">
        <v>199</v>
      </c>
      <c r="X14" s="71"/>
      <c r="Z14" s="84" t="s">
        <v>200</v>
      </c>
      <c r="AA14" s="39">
        <v>2</v>
      </c>
      <c r="AB14" s="85">
        <f>AA14*7</f>
        <v>14</v>
      </c>
      <c r="AC14" s="39">
        <f>AA14*5</f>
        <v>10</v>
      </c>
      <c r="AD14" s="39" t="s">
        <v>201</v>
      </c>
      <c r="AE14" s="86">
        <f>AB14*4+AC14*9</f>
        <v>146</v>
      </c>
      <c r="AF14" s="84"/>
      <c r="AG14" s="39"/>
      <c r="AH14" s="85"/>
      <c r="AI14" s="39"/>
      <c r="AJ14" s="39"/>
      <c r="AK14" s="86"/>
    </row>
    <row r="15" spans="1:37" ht="17.100000000000001" customHeight="1">
      <c r="A15" s="57" t="s">
        <v>202</v>
      </c>
      <c r="B15" s="279"/>
      <c r="C15" s="75"/>
      <c r="D15" s="76"/>
      <c r="E15" s="106"/>
      <c r="F15" s="78"/>
      <c r="G15" s="79"/>
      <c r="H15" s="105"/>
      <c r="I15" s="79"/>
      <c r="J15" s="79"/>
      <c r="K15" s="74"/>
      <c r="L15" s="79"/>
      <c r="M15" s="79"/>
      <c r="N15" s="74"/>
      <c r="O15" s="81"/>
      <c r="P15" s="87"/>
      <c r="Q15" s="81"/>
      <c r="R15" s="79"/>
      <c r="S15" s="79"/>
      <c r="T15" s="74"/>
      <c r="U15" s="281"/>
      <c r="V15" s="69"/>
      <c r="W15" s="83" t="s">
        <v>203</v>
      </c>
      <c r="X15" s="71"/>
      <c r="Y15" s="36"/>
      <c r="Z15" s="35" t="s">
        <v>204</v>
      </c>
      <c r="AA15" s="39">
        <v>1.9</v>
      </c>
      <c r="AB15" s="39">
        <f>AA15*1</f>
        <v>1.9</v>
      </c>
      <c r="AC15" s="39" t="s">
        <v>201</v>
      </c>
      <c r="AD15" s="39">
        <f>AA15*5</f>
        <v>9.5</v>
      </c>
      <c r="AE15" s="39">
        <f>AB15*4+AD15*4</f>
        <v>45.6</v>
      </c>
      <c r="AG15" s="39"/>
      <c r="AH15" s="39"/>
      <c r="AI15" s="39"/>
      <c r="AJ15" s="39"/>
      <c r="AK15" s="39"/>
    </row>
    <row r="16" spans="1:37" ht="17.100000000000001" customHeight="1">
      <c r="A16" s="283" t="s">
        <v>213</v>
      </c>
      <c r="B16" s="279"/>
      <c r="C16" s="75"/>
      <c r="D16" s="76"/>
      <c r="E16" s="106"/>
      <c r="F16" s="75"/>
      <c r="G16" s="76"/>
      <c r="H16" s="77"/>
      <c r="I16" s="78"/>
      <c r="J16" s="79"/>
      <c r="K16" s="77"/>
      <c r="L16" s="78"/>
      <c r="M16" s="79"/>
      <c r="N16" s="74"/>
      <c r="O16" s="81"/>
      <c r="P16" s="87"/>
      <c r="Q16" s="81"/>
      <c r="R16" s="78"/>
      <c r="S16" s="79"/>
      <c r="T16" s="74"/>
      <c r="U16" s="281"/>
      <c r="V16" s="82" t="s">
        <v>22</v>
      </c>
      <c r="W16" s="83" t="s">
        <v>207</v>
      </c>
      <c r="X16" s="71"/>
      <c r="Z16" s="35" t="s">
        <v>208</v>
      </c>
      <c r="AA16" s="39">
        <v>2.5</v>
      </c>
      <c r="AB16" s="39"/>
      <c r="AC16" s="39">
        <f>AA16*5</f>
        <v>12.5</v>
      </c>
      <c r="AD16" s="39" t="s">
        <v>201</v>
      </c>
      <c r="AE16" s="39">
        <f>AC16*9</f>
        <v>112.5</v>
      </c>
      <c r="AG16" s="39"/>
      <c r="AH16" s="39"/>
      <c r="AI16" s="39"/>
      <c r="AJ16" s="39"/>
      <c r="AK16" s="39"/>
    </row>
    <row r="17" spans="1:37" ht="17.100000000000001" customHeight="1">
      <c r="A17" s="284"/>
      <c r="B17" s="279"/>
      <c r="C17" s="87"/>
      <c r="D17" s="87"/>
      <c r="E17" s="81"/>
      <c r="F17" s="81"/>
      <c r="G17" s="87"/>
      <c r="H17" s="81"/>
      <c r="I17" s="79"/>
      <c r="J17" s="79"/>
      <c r="K17" s="77"/>
      <c r="L17" s="76"/>
      <c r="M17" s="76"/>
      <c r="N17" s="74"/>
      <c r="O17" s="81"/>
      <c r="P17" s="87"/>
      <c r="Q17" s="81"/>
      <c r="R17" s="75"/>
      <c r="S17" s="76"/>
      <c r="T17" s="77"/>
      <c r="U17" s="281"/>
      <c r="V17" s="69"/>
      <c r="W17" s="90" t="s">
        <v>209</v>
      </c>
      <c r="X17" s="91"/>
      <c r="Y17" s="36"/>
      <c r="Z17" s="35" t="s">
        <v>210</v>
      </c>
      <c r="AD17" s="35">
        <f>AA17*15</f>
        <v>0</v>
      </c>
      <c r="AG17" s="39"/>
    </row>
    <row r="18" spans="1:37" ht="17.100000000000001" customHeight="1">
      <c r="A18" s="92" t="s">
        <v>211</v>
      </c>
      <c r="B18" s="93"/>
      <c r="C18" s="87"/>
      <c r="D18" s="87"/>
      <c r="E18" s="81"/>
      <c r="F18" s="81"/>
      <c r="G18" s="87"/>
      <c r="H18" s="81"/>
      <c r="I18" s="78"/>
      <c r="J18" s="79"/>
      <c r="K18" s="77"/>
      <c r="L18" s="74"/>
      <c r="M18" s="87"/>
      <c r="N18" s="107"/>
      <c r="O18" s="81"/>
      <c r="P18" s="87"/>
      <c r="Q18" s="81"/>
      <c r="R18" s="81"/>
      <c r="S18" s="87"/>
      <c r="T18" s="81"/>
      <c r="U18" s="281"/>
      <c r="V18" s="82" t="s">
        <v>212</v>
      </c>
      <c r="W18" s="94"/>
      <c r="X18" s="71"/>
      <c r="AB18" s="35">
        <f>SUM(AB13:AB17)</f>
        <v>26.9</v>
      </c>
      <c r="AC18" s="35">
        <f>SUM(AC13:AC17)</f>
        <v>22.5</v>
      </c>
      <c r="AD18" s="35">
        <f>SUM(AD13:AD17)</f>
        <v>92</v>
      </c>
      <c r="AE18" s="35">
        <f>AB18*4+AC18*9+AD18*4</f>
        <v>678.1</v>
      </c>
      <c r="AG18" s="39"/>
    </row>
    <row r="19" spans="1:37" ht="17.100000000000001" customHeight="1">
      <c r="A19" s="108"/>
      <c r="B19" s="109"/>
      <c r="C19" s="87"/>
      <c r="D19" s="87"/>
      <c r="E19" s="81"/>
      <c r="F19" s="81"/>
      <c r="G19" s="87"/>
      <c r="H19" s="81"/>
      <c r="I19" s="81"/>
      <c r="J19" s="87"/>
      <c r="K19" s="81"/>
      <c r="L19" s="81"/>
      <c r="M19" s="87"/>
      <c r="N19" s="81"/>
      <c r="O19" s="81"/>
      <c r="P19" s="87"/>
      <c r="Q19" s="81"/>
      <c r="R19" s="81"/>
      <c r="S19" s="87"/>
      <c r="T19" s="81"/>
      <c r="U19" s="282"/>
      <c r="V19" s="69"/>
      <c r="W19" s="110"/>
      <c r="X19" s="91"/>
      <c r="Y19" s="36"/>
      <c r="AB19" s="102">
        <f>AB18*4/AE18</f>
        <v>0.15867866096445951</v>
      </c>
      <c r="AC19" s="102">
        <f>AC18*9/AE18</f>
        <v>0.29862852086712871</v>
      </c>
      <c r="AD19" s="102">
        <f>AD18*4/AE18</f>
        <v>0.54269281816841175</v>
      </c>
    </row>
    <row r="20" spans="1:37" ht="17.100000000000001" customHeight="1">
      <c r="A20" s="49">
        <v>3</v>
      </c>
      <c r="B20" s="279"/>
      <c r="C20" s="111"/>
      <c r="D20" s="51"/>
      <c r="E20" s="111"/>
      <c r="F20" s="111"/>
      <c r="G20" s="112"/>
      <c r="H20" s="111"/>
      <c r="I20" s="111"/>
      <c r="J20" s="112"/>
      <c r="K20" s="113"/>
      <c r="L20" s="111"/>
      <c r="M20" s="114"/>
      <c r="N20" s="115"/>
      <c r="O20" s="111"/>
      <c r="P20" s="51"/>
      <c r="Q20" s="111"/>
      <c r="R20" s="111"/>
      <c r="S20" s="51"/>
      <c r="T20" s="103"/>
      <c r="U20" s="280"/>
      <c r="V20" s="54" t="s">
        <v>21</v>
      </c>
      <c r="W20" s="55" t="s">
        <v>190</v>
      </c>
      <c r="X20" s="56"/>
      <c r="AB20" s="35" t="s">
        <v>191</v>
      </c>
      <c r="AC20" s="35" t="s">
        <v>192</v>
      </c>
      <c r="AD20" s="35" t="s">
        <v>193</v>
      </c>
      <c r="AE20" s="35" t="s">
        <v>194</v>
      </c>
      <c r="AG20" s="39"/>
    </row>
    <row r="21" spans="1:37" ht="17.100000000000001" customHeight="1">
      <c r="A21" s="57" t="s">
        <v>195</v>
      </c>
      <c r="B21" s="279"/>
      <c r="C21" s="58"/>
      <c r="D21" s="59"/>
      <c r="E21" s="60"/>
      <c r="F21" s="64"/>
      <c r="G21" s="65"/>
      <c r="H21" s="62"/>
      <c r="I21" s="64"/>
      <c r="J21" s="64"/>
      <c r="K21" s="62"/>
      <c r="L21" s="64"/>
      <c r="M21" s="65"/>
      <c r="N21" s="62"/>
      <c r="O21" s="67"/>
      <c r="P21" s="68"/>
      <c r="Q21" s="63"/>
      <c r="R21" s="64"/>
      <c r="S21" s="65"/>
      <c r="T21" s="62"/>
      <c r="U21" s="281"/>
      <c r="V21" s="69"/>
      <c r="W21" s="70" t="s">
        <v>196</v>
      </c>
      <c r="X21" s="71"/>
      <c r="Y21" s="36"/>
      <c r="Z21" s="39" t="s">
        <v>197</v>
      </c>
      <c r="AA21" s="39">
        <v>5.6</v>
      </c>
      <c r="AB21" s="39">
        <f>AA21*2</f>
        <v>11.2</v>
      </c>
      <c r="AC21" s="39"/>
      <c r="AD21" s="39">
        <f>AA21*15</f>
        <v>84</v>
      </c>
      <c r="AE21" s="39">
        <f>AB21*4+AD21*4</f>
        <v>380.8</v>
      </c>
      <c r="AF21" s="39"/>
      <c r="AG21" s="39"/>
      <c r="AH21" s="39"/>
      <c r="AI21" s="39"/>
      <c r="AJ21" s="39"/>
      <c r="AK21" s="39"/>
    </row>
    <row r="22" spans="1:37" ht="17.100000000000001" customHeight="1">
      <c r="A22" s="57">
        <v>30</v>
      </c>
      <c r="B22" s="279"/>
      <c r="C22" s="75"/>
      <c r="D22" s="76"/>
      <c r="E22" s="74"/>
      <c r="F22" s="75"/>
      <c r="G22" s="76"/>
      <c r="H22" s="76"/>
      <c r="I22" s="78"/>
      <c r="J22" s="79"/>
      <c r="K22" s="76"/>
      <c r="L22" s="78"/>
      <c r="M22" s="79"/>
      <c r="N22" s="76"/>
      <c r="O22" s="116"/>
      <c r="P22" s="81"/>
      <c r="Q22" s="81"/>
      <c r="R22" s="78"/>
      <c r="S22" s="79"/>
      <c r="T22" s="76"/>
      <c r="U22" s="281"/>
      <c r="V22" s="82" t="s">
        <v>20</v>
      </c>
      <c r="W22" s="83" t="s">
        <v>199</v>
      </c>
      <c r="X22" s="71"/>
      <c r="Z22" s="84" t="s">
        <v>200</v>
      </c>
      <c r="AA22" s="39">
        <v>2.1</v>
      </c>
      <c r="AB22" s="85">
        <f>AA22*7</f>
        <v>14.700000000000001</v>
      </c>
      <c r="AC22" s="39">
        <f>AA22*5</f>
        <v>10.5</v>
      </c>
      <c r="AD22" s="39" t="s">
        <v>201</v>
      </c>
      <c r="AE22" s="86">
        <f>AB22*4+AC22*9</f>
        <v>153.30000000000001</v>
      </c>
      <c r="AF22" s="84"/>
      <c r="AG22" s="39"/>
      <c r="AH22" s="85"/>
      <c r="AI22" s="39"/>
      <c r="AJ22" s="39"/>
      <c r="AK22" s="86"/>
    </row>
    <row r="23" spans="1:37" ht="17.100000000000001" customHeight="1">
      <c r="A23" s="57" t="s">
        <v>202</v>
      </c>
      <c r="B23" s="279"/>
      <c r="C23" s="75"/>
      <c r="D23" s="76"/>
      <c r="E23" s="74"/>
      <c r="F23" s="75"/>
      <c r="G23" s="76"/>
      <c r="H23" s="80"/>
      <c r="I23" s="79"/>
      <c r="J23" s="79"/>
      <c r="K23" s="76"/>
      <c r="L23" s="79"/>
      <c r="M23" s="79"/>
      <c r="N23" s="76"/>
      <c r="O23" s="116"/>
      <c r="P23" s="87"/>
      <c r="Q23" s="81"/>
      <c r="R23" s="79"/>
      <c r="S23" s="79"/>
      <c r="T23" s="117"/>
      <c r="U23" s="281"/>
      <c r="V23" s="69"/>
      <c r="W23" s="83" t="s">
        <v>203</v>
      </c>
      <c r="X23" s="71"/>
      <c r="Y23" s="36"/>
      <c r="Z23" s="35" t="s">
        <v>204</v>
      </c>
      <c r="AA23" s="39">
        <v>1.6</v>
      </c>
      <c r="AB23" s="39">
        <f>AA23*1</f>
        <v>1.6</v>
      </c>
      <c r="AC23" s="39" t="s">
        <v>201</v>
      </c>
      <c r="AD23" s="39">
        <f>AA23*5</f>
        <v>8</v>
      </c>
      <c r="AE23" s="39">
        <f>AB23*4+AD23*4</f>
        <v>38.4</v>
      </c>
      <c r="AG23" s="39"/>
      <c r="AH23" s="39"/>
      <c r="AI23" s="39"/>
      <c r="AJ23" s="39"/>
      <c r="AK23" s="39"/>
    </row>
    <row r="24" spans="1:37" ht="17.100000000000001" customHeight="1">
      <c r="A24" s="283" t="s">
        <v>214</v>
      </c>
      <c r="B24" s="279"/>
      <c r="C24" s="76"/>
      <c r="D24" s="76"/>
      <c r="E24" s="74"/>
      <c r="F24" s="118"/>
      <c r="G24" s="87"/>
      <c r="H24" s="81"/>
      <c r="I24" s="78"/>
      <c r="J24" s="79"/>
      <c r="K24" s="76"/>
      <c r="L24" s="79"/>
      <c r="M24" s="79"/>
      <c r="N24" s="76"/>
      <c r="O24" s="116"/>
      <c r="P24" s="87"/>
      <c r="Q24" s="81"/>
      <c r="R24" s="79"/>
      <c r="S24" s="79"/>
      <c r="T24" s="119"/>
      <c r="U24" s="281"/>
      <c r="V24" s="82" t="s">
        <v>22</v>
      </c>
      <c r="W24" s="83" t="s">
        <v>207</v>
      </c>
      <c r="X24" s="71"/>
      <c r="Z24" s="35" t="s">
        <v>208</v>
      </c>
      <c r="AA24" s="39">
        <v>2.5</v>
      </c>
      <c r="AB24" s="39"/>
      <c r="AC24" s="39">
        <f>AA24*5</f>
        <v>12.5</v>
      </c>
      <c r="AD24" s="39" t="s">
        <v>201</v>
      </c>
      <c r="AE24" s="39">
        <f>AC24*9</f>
        <v>112.5</v>
      </c>
      <c r="AG24" s="39"/>
      <c r="AH24" s="39"/>
      <c r="AI24" s="39"/>
      <c r="AJ24" s="39"/>
      <c r="AK24" s="39"/>
    </row>
    <row r="25" spans="1:37" ht="17.100000000000001" customHeight="1">
      <c r="A25" s="284"/>
      <c r="B25" s="279"/>
      <c r="C25" s="76"/>
      <c r="D25" s="76"/>
      <c r="E25" s="117"/>
      <c r="F25" s="81"/>
      <c r="G25" s="87"/>
      <c r="H25" s="81"/>
      <c r="I25" s="76"/>
      <c r="J25" s="76"/>
      <c r="K25" s="76"/>
      <c r="L25" s="78"/>
      <c r="M25" s="79"/>
      <c r="N25" s="76"/>
      <c r="O25" s="116"/>
      <c r="P25" s="87"/>
      <c r="Q25" s="81"/>
      <c r="R25" s="78"/>
      <c r="S25" s="79"/>
      <c r="T25" s="80"/>
      <c r="U25" s="281"/>
      <c r="V25" s="69"/>
      <c r="W25" s="90" t="s">
        <v>209</v>
      </c>
      <c r="X25" s="71"/>
      <c r="Y25" s="36"/>
      <c r="Z25" s="35" t="s">
        <v>210</v>
      </c>
      <c r="AD25" s="35">
        <f>AA25*15</f>
        <v>0</v>
      </c>
      <c r="AG25" s="39"/>
    </row>
    <row r="26" spans="1:37" ht="17.100000000000001" customHeight="1">
      <c r="A26" s="92" t="s">
        <v>211</v>
      </c>
      <c r="B26" s="93"/>
      <c r="C26" s="120"/>
      <c r="D26" s="121"/>
      <c r="E26" s="120"/>
      <c r="F26" s="120"/>
      <c r="H26" s="120"/>
      <c r="I26" s="75"/>
      <c r="J26" s="76"/>
      <c r="K26" s="123"/>
      <c r="L26" s="124"/>
      <c r="M26" s="125"/>
      <c r="N26" s="126"/>
      <c r="O26" s="127"/>
      <c r="P26" s="121"/>
      <c r="Q26" s="120"/>
      <c r="R26" s="120"/>
      <c r="S26" s="121"/>
      <c r="T26" s="120"/>
      <c r="U26" s="281"/>
      <c r="V26" s="82" t="s">
        <v>212</v>
      </c>
      <c r="W26" s="94"/>
      <c r="X26" s="71"/>
      <c r="AB26" s="35">
        <f>SUM(AB21:AB25)</f>
        <v>27.5</v>
      </c>
      <c r="AC26" s="35">
        <f>SUM(AC21:AC25)</f>
        <v>23</v>
      </c>
      <c r="AD26" s="35">
        <f>SUM(AD21:AD25)</f>
        <v>92</v>
      </c>
      <c r="AE26" s="35">
        <f>AB26*4+AC26*9+AD26*4</f>
        <v>685</v>
      </c>
      <c r="AG26" s="39"/>
    </row>
    <row r="27" spans="1:37" ht="17.100000000000001" customHeight="1" thickBot="1">
      <c r="A27" s="128"/>
      <c r="B27" s="129"/>
      <c r="C27" s="87"/>
      <c r="D27" s="87"/>
      <c r="E27" s="81"/>
      <c r="F27" s="81"/>
      <c r="G27" s="87"/>
      <c r="H27" s="81"/>
      <c r="I27" s="81"/>
      <c r="J27" s="87"/>
      <c r="K27" s="130"/>
      <c r="L27" s="131"/>
      <c r="M27" s="132"/>
      <c r="N27" s="133"/>
      <c r="O27" s="116"/>
      <c r="P27" s="87"/>
      <c r="Q27" s="81"/>
      <c r="R27" s="81"/>
      <c r="S27" s="87"/>
      <c r="T27" s="81"/>
      <c r="U27" s="282"/>
      <c r="V27" s="69"/>
      <c r="W27" s="100"/>
      <c r="X27" s="71"/>
      <c r="Y27" s="36"/>
      <c r="AB27" s="102">
        <f>AB26*4/AE26</f>
        <v>0.16058394160583941</v>
      </c>
      <c r="AC27" s="102">
        <f>AC26*9/AE26</f>
        <v>0.30218978102189781</v>
      </c>
      <c r="AD27" s="102">
        <f>AD26*4/AE26</f>
        <v>0.53722627737226281</v>
      </c>
      <c r="AG27" s="39"/>
      <c r="AH27" s="102"/>
      <c r="AI27" s="102"/>
      <c r="AJ27" s="102"/>
    </row>
    <row r="28" spans="1:37" ht="17.100000000000001" customHeight="1">
      <c r="A28" s="49">
        <v>3</v>
      </c>
      <c r="B28" s="285"/>
      <c r="C28" s="51">
        <f>玉美彰化菜單!M3</f>
        <v>0</v>
      </c>
      <c r="D28" s="134"/>
      <c r="E28" s="51"/>
      <c r="F28" s="51">
        <f>玉美彰化菜單!M4</f>
        <v>0</v>
      </c>
      <c r="G28" s="134"/>
      <c r="H28" s="51"/>
      <c r="I28" s="51">
        <f>玉美彰化菜單!M5</f>
        <v>0</v>
      </c>
      <c r="J28" s="134"/>
      <c r="K28" s="51"/>
      <c r="L28" s="51">
        <f>玉美彰化菜單!M6</f>
        <v>0</v>
      </c>
      <c r="M28" s="134"/>
      <c r="N28" s="51"/>
      <c r="O28" s="51">
        <f>玉美彰化菜單!M7</f>
        <v>0</v>
      </c>
      <c r="P28" s="134"/>
      <c r="Q28" s="51"/>
      <c r="R28" s="51">
        <f>玉美彰化菜單!M8</f>
        <v>0</v>
      </c>
      <c r="S28" s="134"/>
      <c r="T28" s="51"/>
      <c r="U28" s="286"/>
      <c r="V28" s="54" t="s">
        <v>21</v>
      </c>
      <c r="W28" s="55" t="s">
        <v>190</v>
      </c>
      <c r="X28" s="135"/>
      <c r="AB28" s="35" t="s">
        <v>191</v>
      </c>
      <c r="AC28" s="35" t="s">
        <v>192</v>
      </c>
      <c r="AD28" s="35" t="s">
        <v>193</v>
      </c>
      <c r="AE28" s="35" t="s">
        <v>194</v>
      </c>
      <c r="AG28" s="39"/>
    </row>
    <row r="29" spans="1:37" ht="17.100000000000001" customHeight="1">
      <c r="A29" s="57" t="s">
        <v>195</v>
      </c>
      <c r="B29" s="279"/>
      <c r="C29" s="61"/>
      <c r="D29" s="62"/>
      <c r="E29" s="60"/>
      <c r="F29" s="64"/>
      <c r="G29" s="64"/>
      <c r="H29" s="121"/>
      <c r="I29" s="65"/>
      <c r="J29" s="64"/>
      <c r="K29" s="65"/>
      <c r="L29" s="65"/>
      <c r="M29" s="65"/>
      <c r="N29" s="65"/>
      <c r="O29" s="67"/>
      <c r="P29" s="136"/>
      <c r="Q29" s="137"/>
      <c r="R29" s="64"/>
      <c r="S29" s="65"/>
      <c r="T29" s="65"/>
      <c r="U29" s="281"/>
      <c r="V29" s="69">
        <f>X28*15+X30*5</f>
        <v>0</v>
      </c>
      <c r="W29" s="70" t="s">
        <v>196</v>
      </c>
      <c r="X29" s="138"/>
      <c r="Y29" s="36"/>
      <c r="Z29" s="39" t="s">
        <v>197</v>
      </c>
      <c r="AA29" s="39">
        <v>5.5</v>
      </c>
      <c r="AB29" s="39">
        <f>AA29*2</f>
        <v>11</v>
      </c>
      <c r="AC29" s="39"/>
      <c r="AD29" s="39">
        <f>AA29*15</f>
        <v>82.5</v>
      </c>
      <c r="AE29" s="39">
        <f>AB29*4+AD29*4</f>
        <v>374</v>
      </c>
      <c r="AF29" s="39"/>
      <c r="AG29" s="39"/>
      <c r="AH29" s="39"/>
      <c r="AI29" s="39"/>
      <c r="AJ29" s="39"/>
      <c r="AK29" s="39"/>
    </row>
    <row r="30" spans="1:37" ht="17.100000000000001" customHeight="1">
      <c r="A30" s="57">
        <v>31</v>
      </c>
      <c r="B30" s="279"/>
      <c r="C30" s="75"/>
      <c r="D30" s="76"/>
      <c r="E30" s="74"/>
      <c r="F30" s="78"/>
      <c r="G30" s="79"/>
      <c r="H30" s="79"/>
      <c r="I30" s="78"/>
      <c r="J30" s="79"/>
      <c r="K30" s="79"/>
      <c r="L30" s="78"/>
      <c r="M30" s="79"/>
      <c r="N30" s="79"/>
      <c r="O30" s="120"/>
      <c r="P30" s="120"/>
      <c r="Q30" s="120"/>
      <c r="R30" s="79"/>
      <c r="S30" s="79"/>
      <c r="T30" s="79"/>
      <c r="U30" s="281"/>
      <c r="V30" s="82" t="s">
        <v>20</v>
      </c>
      <c r="W30" s="83" t="s">
        <v>199</v>
      </c>
      <c r="X30" s="138"/>
      <c r="Z30" s="84" t="s">
        <v>200</v>
      </c>
      <c r="AA30" s="39">
        <v>2</v>
      </c>
      <c r="AB30" s="85">
        <f>AA30*7</f>
        <v>14</v>
      </c>
      <c r="AC30" s="39">
        <f>AA30*5</f>
        <v>10</v>
      </c>
      <c r="AD30" s="39" t="s">
        <v>201</v>
      </c>
      <c r="AE30" s="86">
        <f>AB30*4+AC30*9</f>
        <v>146</v>
      </c>
      <c r="AF30" s="84"/>
      <c r="AG30" s="39"/>
      <c r="AH30" s="85"/>
      <c r="AI30" s="39"/>
      <c r="AJ30" s="39"/>
      <c r="AK30" s="86"/>
    </row>
    <row r="31" spans="1:37" ht="17.100000000000001" customHeight="1">
      <c r="A31" s="57" t="s">
        <v>202</v>
      </c>
      <c r="B31" s="279"/>
      <c r="C31" s="121"/>
      <c r="D31" s="121"/>
      <c r="E31" s="120"/>
      <c r="F31" s="78"/>
      <c r="G31" s="79"/>
      <c r="H31" s="79"/>
      <c r="I31" s="79"/>
      <c r="J31" s="79"/>
      <c r="K31" s="79"/>
      <c r="L31" s="79"/>
      <c r="M31" s="79"/>
      <c r="N31" s="79"/>
      <c r="O31" s="120"/>
      <c r="P31" s="121"/>
      <c r="Q31" s="120"/>
      <c r="R31" s="79"/>
      <c r="S31" s="79"/>
      <c r="T31" s="76"/>
      <c r="U31" s="281"/>
      <c r="V31" s="69">
        <f>X31*5+X29*5</f>
        <v>0</v>
      </c>
      <c r="W31" s="83" t="s">
        <v>203</v>
      </c>
      <c r="X31" s="138"/>
      <c r="Y31" s="36"/>
      <c r="Z31" s="35" t="s">
        <v>204</v>
      </c>
      <c r="AA31" s="39">
        <v>2</v>
      </c>
      <c r="AB31" s="39">
        <f>AA31*1</f>
        <v>2</v>
      </c>
      <c r="AC31" s="39" t="s">
        <v>201</v>
      </c>
      <c r="AD31" s="39">
        <f>AA31*5</f>
        <v>10</v>
      </c>
      <c r="AE31" s="39">
        <f>AB31*4+AD31*4</f>
        <v>48</v>
      </c>
      <c r="AG31" s="39"/>
      <c r="AH31" s="39"/>
      <c r="AI31" s="39"/>
      <c r="AJ31" s="39"/>
      <c r="AK31" s="39"/>
    </row>
    <row r="32" spans="1:37" ht="17.100000000000001" customHeight="1">
      <c r="A32" s="283" t="s">
        <v>215</v>
      </c>
      <c r="B32" s="279"/>
      <c r="C32" s="121"/>
      <c r="D32" s="121"/>
      <c r="E32" s="120"/>
      <c r="F32" s="75"/>
      <c r="G32" s="76"/>
      <c r="H32" s="74"/>
      <c r="I32" s="79"/>
      <c r="J32" s="79"/>
      <c r="K32" s="79"/>
      <c r="L32" s="78"/>
      <c r="M32" s="79"/>
      <c r="N32" s="79"/>
      <c r="O32" s="120"/>
      <c r="P32" s="121"/>
      <c r="Q32" s="120"/>
      <c r="R32" s="75"/>
      <c r="S32" s="76"/>
      <c r="T32" s="74"/>
      <c r="U32" s="281"/>
      <c r="V32" s="82" t="s">
        <v>22</v>
      </c>
      <c r="W32" s="83" t="s">
        <v>207</v>
      </c>
      <c r="X32" s="138"/>
      <c r="Z32" s="35" t="s">
        <v>208</v>
      </c>
      <c r="AA32" s="39">
        <v>2.5</v>
      </c>
      <c r="AB32" s="39"/>
      <c r="AC32" s="39">
        <f>AA32*5</f>
        <v>12.5</v>
      </c>
      <c r="AD32" s="39" t="s">
        <v>201</v>
      </c>
      <c r="AE32" s="39">
        <f>AC32*9</f>
        <v>112.5</v>
      </c>
      <c r="AG32" s="39"/>
      <c r="AH32" s="39"/>
      <c r="AI32" s="39"/>
      <c r="AJ32" s="39"/>
      <c r="AK32" s="39"/>
    </row>
    <row r="33" spans="1:37" ht="17.100000000000001" customHeight="1">
      <c r="A33" s="284"/>
      <c r="B33" s="279"/>
      <c r="C33" s="121"/>
      <c r="D33" s="121"/>
      <c r="E33" s="120"/>
      <c r="F33" s="120"/>
      <c r="G33" s="121"/>
      <c r="H33" s="120"/>
      <c r="I33" s="75"/>
      <c r="J33" s="76"/>
      <c r="K33" s="124"/>
      <c r="L33" s="76"/>
      <c r="M33" s="76"/>
      <c r="N33" s="80"/>
      <c r="O33" s="120"/>
      <c r="P33" s="121"/>
      <c r="Q33" s="120"/>
      <c r="R33" s="75"/>
      <c r="S33" s="76"/>
      <c r="T33" s="139"/>
      <c r="U33" s="281"/>
      <c r="V33" s="69">
        <f>X30*1+X29*7+X28*2</f>
        <v>0</v>
      </c>
      <c r="W33" s="90" t="s">
        <v>209</v>
      </c>
      <c r="X33" s="138"/>
      <c r="Y33" s="36"/>
      <c r="Z33" s="35" t="s">
        <v>210</v>
      </c>
      <c r="AD33" s="35">
        <f>AA33*15</f>
        <v>0</v>
      </c>
      <c r="AG33" s="39"/>
    </row>
    <row r="34" spans="1:37" ht="17.100000000000001" customHeight="1">
      <c r="A34" s="92" t="s">
        <v>211</v>
      </c>
      <c r="B34" s="93"/>
      <c r="C34" s="121"/>
      <c r="D34" s="121"/>
      <c r="E34" s="120"/>
      <c r="F34" s="120"/>
      <c r="G34" s="121"/>
      <c r="H34" s="120"/>
      <c r="I34" s="76"/>
      <c r="J34" s="76"/>
      <c r="K34" s="139"/>
      <c r="L34" s="120"/>
      <c r="M34" s="121"/>
      <c r="N34" s="120"/>
      <c r="O34" s="120"/>
      <c r="P34" s="121"/>
      <c r="Q34" s="120"/>
      <c r="R34" s="120"/>
      <c r="S34" s="121"/>
      <c r="T34" s="120"/>
      <c r="U34" s="281"/>
      <c r="V34" s="82" t="s">
        <v>212</v>
      </c>
      <c r="W34" s="94"/>
      <c r="X34" s="138"/>
      <c r="AB34" s="35">
        <f>SUM(AB29:AB33)</f>
        <v>27</v>
      </c>
      <c r="AC34" s="35">
        <f>SUM(AC29:AC33)</f>
        <v>22.5</v>
      </c>
      <c r="AD34" s="35">
        <f>SUM(AD29:AD33)</f>
        <v>92.5</v>
      </c>
      <c r="AE34" s="35">
        <f>AB34*4+AC34*9+AD34*4</f>
        <v>680.5</v>
      </c>
      <c r="AG34" s="39"/>
    </row>
    <row r="35" spans="1:37" ht="17.100000000000001" customHeight="1">
      <c r="A35" s="108"/>
      <c r="B35" s="109"/>
      <c r="C35" s="140"/>
      <c r="D35" s="140"/>
      <c r="E35" s="141"/>
      <c r="F35" s="141"/>
      <c r="G35" s="140"/>
      <c r="H35" s="141"/>
      <c r="I35" s="142"/>
      <c r="J35" s="142"/>
      <c r="K35" s="143"/>
      <c r="L35" s="141"/>
      <c r="M35" s="140"/>
      <c r="N35" s="141"/>
      <c r="O35" s="141"/>
      <c r="P35" s="140"/>
      <c r="Q35" s="141"/>
      <c r="R35" s="141"/>
      <c r="S35" s="140"/>
      <c r="T35" s="141"/>
      <c r="U35" s="282"/>
      <c r="V35" s="69">
        <f>V29*4+V31*9+V33*4</f>
        <v>0</v>
      </c>
      <c r="W35" s="110"/>
      <c r="X35" s="138"/>
      <c r="Y35" s="36"/>
      <c r="AB35" s="102">
        <f>AB34*4/AE34</f>
        <v>0.15870683321087437</v>
      </c>
      <c r="AC35" s="102">
        <f>AC34*9/AE34</f>
        <v>0.29757531227038941</v>
      </c>
      <c r="AD35" s="102">
        <f>AD34*4/AE34</f>
        <v>0.54371785451873622</v>
      </c>
    </row>
    <row r="36" spans="1:37" ht="17.100000000000001" customHeight="1">
      <c r="A36" s="49">
        <v>4</v>
      </c>
      <c r="B36" s="285"/>
      <c r="C36" s="51" t="str">
        <f>玉美彰化菜單!Q3</f>
        <v>上海菜飯</v>
      </c>
      <c r="D36" s="134" t="s">
        <v>216</v>
      </c>
      <c r="E36" s="51"/>
      <c r="F36" s="51" t="str">
        <f>玉美彰化菜單!Q4</f>
        <v>御膳大排(炸)</v>
      </c>
      <c r="G36" s="134" t="s">
        <v>217</v>
      </c>
      <c r="H36" s="51"/>
      <c r="I36" s="51" t="str">
        <f>玉美彰化菜單!Q5</f>
        <v>蒸蘿蔔糕(冷)</v>
      </c>
      <c r="J36" s="134" t="s">
        <v>218</v>
      </c>
      <c r="K36" s="51"/>
      <c r="L36" s="51" t="str">
        <f>玉美彰化菜單!Q6</f>
        <v>開陽高麗(海)</v>
      </c>
      <c r="M36" s="134" t="s">
        <v>219</v>
      </c>
      <c r="N36" s="51"/>
      <c r="O36" s="51" t="str">
        <f>玉美彰化菜單!Q7</f>
        <v>淺色蔬菜</v>
      </c>
      <c r="P36" s="51" t="s">
        <v>220</v>
      </c>
      <c r="Q36" s="51"/>
      <c r="R36" s="51" t="str">
        <f>玉美彰化菜單!Q8</f>
        <v>味噌湯(豆)</v>
      </c>
      <c r="S36" s="134" t="s">
        <v>219</v>
      </c>
      <c r="T36" s="51"/>
      <c r="U36" s="286"/>
      <c r="V36" s="54" t="s">
        <v>21</v>
      </c>
      <c r="W36" s="55" t="s">
        <v>190</v>
      </c>
      <c r="X36" s="144">
        <v>6</v>
      </c>
      <c r="AB36" s="35" t="s">
        <v>191</v>
      </c>
      <c r="AC36" s="35" t="s">
        <v>192</v>
      </c>
      <c r="AD36" s="35" t="s">
        <v>193</v>
      </c>
      <c r="AE36" s="35" t="s">
        <v>194</v>
      </c>
      <c r="AG36" s="39"/>
    </row>
    <row r="37" spans="1:37" ht="17.100000000000001" customHeight="1">
      <c r="A37" s="57" t="s">
        <v>195</v>
      </c>
      <c r="B37" s="279"/>
      <c r="C37" s="61" t="s">
        <v>221</v>
      </c>
      <c r="D37" s="62"/>
      <c r="E37" s="62">
        <v>100</v>
      </c>
      <c r="F37" s="145" t="s">
        <v>222</v>
      </c>
      <c r="G37" s="65"/>
      <c r="H37" s="62">
        <v>60</v>
      </c>
      <c r="I37" s="64" t="s">
        <v>223</v>
      </c>
      <c r="J37" s="65"/>
      <c r="K37" s="62">
        <v>50</v>
      </c>
      <c r="L37" s="65" t="s">
        <v>224</v>
      </c>
      <c r="M37" s="64"/>
      <c r="N37" s="64">
        <v>60</v>
      </c>
      <c r="O37" s="67" t="s">
        <v>225</v>
      </c>
      <c r="P37" s="136"/>
      <c r="Q37" s="137">
        <v>100</v>
      </c>
      <c r="R37" s="64" t="s">
        <v>226</v>
      </c>
      <c r="S37" s="145" t="s">
        <v>227</v>
      </c>
      <c r="T37" s="65">
        <v>25</v>
      </c>
      <c r="U37" s="281"/>
      <c r="V37" s="69">
        <f>X36*15+X38*5</f>
        <v>101</v>
      </c>
      <c r="W37" s="70" t="s">
        <v>196</v>
      </c>
      <c r="X37" s="138">
        <v>2</v>
      </c>
      <c r="Y37" s="36"/>
      <c r="Z37" s="39" t="s">
        <v>197</v>
      </c>
      <c r="AA37" s="39">
        <v>6.1</v>
      </c>
      <c r="AB37" s="39">
        <f>AA37*2</f>
        <v>12.2</v>
      </c>
      <c r="AC37" s="39"/>
      <c r="AD37" s="39">
        <f>AA37*15</f>
        <v>91.5</v>
      </c>
      <c r="AE37" s="39">
        <f>AB37*4+AD37*4</f>
        <v>414.8</v>
      </c>
      <c r="AF37" s="39"/>
      <c r="AG37" s="39"/>
      <c r="AH37" s="39"/>
      <c r="AI37" s="39"/>
      <c r="AJ37" s="39"/>
      <c r="AK37" s="39"/>
    </row>
    <row r="38" spans="1:37" ht="17.100000000000001" customHeight="1">
      <c r="A38" s="57">
        <v>1</v>
      </c>
      <c r="B38" s="279"/>
      <c r="C38" s="75" t="s">
        <v>56</v>
      </c>
      <c r="D38" s="76"/>
      <c r="E38" s="76">
        <v>20</v>
      </c>
      <c r="F38" s="78"/>
      <c r="G38" s="79"/>
      <c r="H38" s="76"/>
      <c r="I38" s="78"/>
      <c r="J38" s="79"/>
      <c r="K38" s="76"/>
      <c r="L38" s="78" t="s">
        <v>228</v>
      </c>
      <c r="M38" s="78"/>
      <c r="N38" s="78">
        <v>5</v>
      </c>
      <c r="O38" s="120"/>
      <c r="P38" s="120"/>
      <c r="Q38" s="120"/>
      <c r="R38" s="78" t="s">
        <v>229</v>
      </c>
      <c r="S38" s="79"/>
      <c r="T38" s="79">
        <v>15</v>
      </c>
      <c r="U38" s="281"/>
      <c r="V38" s="82" t="s">
        <v>20</v>
      </c>
      <c r="W38" s="83" t="s">
        <v>199</v>
      </c>
      <c r="X38" s="138">
        <v>2.2000000000000002</v>
      </c>
      <c r="Z38" s="84" t="s">
        <v>200</v>
      </c>
      <c r="AA38" s="39">
        <v>2</v>
      </c>
      <c r="AB38" s="85">
        <f>AA38*7</f>
        <v>14</v>
      </c>
      <c r="AC38" s="39">
        <f>AA38*5</f>
        <v>10</v>
      </c>
      <c r="AD38" s="39" t="s">
        <v>201</v>
      </c>
      <c r="AE38" s="86">
        <f>AB38*4+AC38*9</f>
        <v>146</v>
      </c>
      <c r="AF38" s="84"/>
      <c r="AG38" s="39"/>
      <c r="AH38" s="85"/>
      <c r="AI38" s="39"/>
      <c r="AJ38" s="39"/>
      <c r="AK38" s="86"/>
    </row>
    <row r="39" spans="1:37" ht="17.100000000000001" customHeight="1">
      <c r="A39" s="57" t="s">
        <v>202</v>
      </c>
      <c r="B39" s="279"/>
      <c r="C39" s="75" t="s">
        <v>230</v>
      </c>
      <c r="D39" s="76"/>
      <c r="E39" s="76">
        <v>5</v>
      </c>
      <c r="F39" s="79"/>
      <c r="G39" s="79"/>
      <c r="H39" s="74"/>
      <c r="I39" s="78"/>
      <c r="J39" s="79"/>
      <c r="K39" s="76"/>
      <c r="L39" s="79" t="s">
        <v>231</v>
      </c>
      <c r="M39" s="79"/>
      <c r="N39" s="79">
        <v>5</v>
      </c>
      <c r="O39" s="120"/>
      <c r="P39" s="121"/>
      <c r="Q39" s="120"/>
      <c r="R39" s="79" t="s">
        <v>232</v>
      </c>
      <c r="S39" s="79"/>
      <c r="T39" s="79">
        <v>5</v>
      </c>
      <c r="U39" s="281"/>
      <c r="V39" s="69">
        <f>X39*5+X37*5</f>
        <v>22.5</v>
      </c>
      <c r="W39" s="83" t="s">
        <v>203</v>
      </c>
      <c r="X39" s="138">
        <v>2.5</v>
      </c>
      <c r="Y39" s="36"/>
      <c r="Z39" s="35" t="s">
        <v>204</v>
      </c>
      <c r="AA39" s="39">
        <v>1.9</v>
      </c>
      <c r="AB39" s="39">
        <f>AA39*1</f>
        <v>1.9</v>
      </c>
      <c r="AC39" s="39" t="s">
        <v>201</v>
      </c>
      <c r="AD39" s="39">
        <f>AA39*5</f>
        <v>9.5</v>
      </c>
      <c r="AE39" s="39">
        <f>AB39*4+AD39*4</f>
        <v>45.6</v>
      </c>
      <c r="AG39" s="39"/>
      <c r="AH39" s="39"/>
      <c r="AI39" s="39"/>
      <c r="AJ39" s="39"/>
      <c r="AK39" s="39"/>
    </row>
    <row r="40" spans="1:37" ht="17.100000000000001" customHeight="1">
      <c r="A40" s="283" t="s">
        <v>233</v>
      </c>
      <c r="B40" s="279"/>
      <c r="C40" s="75" t="s">
        <v>228</v>
      </c>
      <c r="D40" s="76"/>
      <c r="E40" s="76">
        <v>5</v>
      </c>
      <c r="F40" s="88"/>
      <c r="G40" s="74"/>
      <c r="H40" s="139"/>
      <c r="I40" s="78"/>
      <c r="J40" s="79"/>
      <c r="K40" s="74"/>
      <c r="L40" s="78" t="s">
        <v>234</v>
      </c>
      <c r="M40" s="146" t="s">
        <v>235</v>
      </c>
      <c r="N40" s="79">
        <v>0.1</v>
      </c>
      <c r="O40" s="120"/>
      <c r="P40" s="120"/>
      <c r="Q40" s="120"/>
      <c r="R40" s="75"/>
      <c r="S40" s="76"/>
      <c r="T40" s="76"/>
      <c r="U40" s="281"/>
      <c r="V40" s="82" t="s">
        <v>22</v>
      </c>
      <c r="W40" s="83" t="s">
        <v>207</v>
      </c>
      <c r="X40" s="138"/>
      <c r="Z40" s="35" t="s">
        <v>208</v>
      </c>
      <c r="AA40" s="39">
        <v>2.5</v>
      </c>
      <c r="AB40" s="39"/>
      <c r="AC40" s="39">
        <f>AA40*5</f>
        <v>12.5</v>
      </c>
      <c r="AD40" s="39" t="s">
        <v>201</v>
      </c>
      <c r="AE40" s="39">
        <f>AC40*9</f>
        <v>112.5</v>
      </c>
      <c r="AG40" s="39"/>
      <c r="AH40" s="39"/>
      <c r="AI40" s="39"/>
      <c r="AJ40" s="39"/>
      <c r="AK40" s="39"/>
    </row>
    <row r="41" spans="1:37" ht="17.100000000000001" customHeight="1">
      <c r="A41" s="284"/>
      <c r="B41" s="279"/>
      <c r="C41" s="75" t="s">
        <v>236</v>
      </c>
      <c r="D41" s="76"/>
      <c r="E41" s="76">
        <v>5</v>
      </c>
      <c r="F41" s="120"/>
      <c r="G41" s="121"/>
      <c r="H41" s="120"/>
      <c r="I41" s="79"/>
      <c r="J41" s="79"/>
      <c r="K41" s="139"/>
      <c r="L41" s="76"/>
      <c r="M41" s="76"/>
      <c r="N41" s="139"/>
      <c r="O41" s="120"/>
      <c r="P41" s="121"/>
      <c r="Q41" s="120"/>
      <c r="R41" s="76"/>
      <c r="S41" s="76"/>
      <c r="T41" s="139"/>
      <c r="U41" s="281"/>
      <c r="V41" s="69">
        <f>X38*1+X37*7+X36*2</f>
        <v>28.2</v>
      </c>
      <c r="W41" s="90" t="s">
        <v>209</v>
      </c>
      <c r="X41" s="138"/>
      <c r="Y41" s="36"/>
      <c r="Z41" s="35" t="s">
        <v>210</v>
      </c>
      <c r="AD41" s="35">
        <f>AA41*15</f>
        <v>0</v>
      </c>
      <c r="AG41" s="39"/>
    </row>
    <row r="42" spans="1:37" ht="17.100000000000001" customHeight="1">
      <c r="A42" s="92" t="s">
        <v>211</v>
      </c>
      <c r="B42" s="93"/>
      <c r="C42" s="75" t="s">
        <v>237</v>
      </c>
      <c r="D42" s="76"/>
      <c r="E42" s="76">
        <v>1</v>
      </c>
      <c r="F42" s="120"/>
      <c r="G42" s="121"/>
      <c r="H42" s="120"/>
      <c r="I42" s="74"/>
      <c r="J42" s="74"/>
      <c r="K42" s="139"/>
      <c r="L42" s="75"/>
      <c r="M42" s="76"/>
      <c r="N42" s="139"/>
      <c r="O42" s="120"/>
      <c r="P42" s="121"/>
      <c r="Q42" s="120"/>
      <c r="R42" s="120"/>
      <c r="S42" s="121"/>
      <c r="T42" s="120"/>
      <c r="U42" s="281"/>
      <c r="V42" s="82" t="s">
        <v>212</v>
      </c>
      <c r="W42" s="94"/>
      <c r="X42" s="138"/>
      <c r="AB42" s="35">
        <f>SUM(AB37:AB41)</f>
        <v>28.099999999999998</v>
      </c>
      <c r="AC42" s="35">
        <f>SUM(AC37:AC41)</f>
        <v>22.5</v>
      </c>
      <c r="AD42" s="35">
        <f>SUM(AD37:AD41)</f>
        <v>101</v>
      </c>
      <c r="AE42" s="35">
        <f>AB42*4+AC42*9+AD42*4</f>
        <v>718.9</v>
      </c>
      <c r="AG42" s="39"/>
    </row>
    <row r="43" spans="1:37" ht="17.100000000000001" customHeight="1" thickBot="1">
      <c r="A43" s="147"/>
      <c r="B43" s="148"/>
      <c r="C43" s="149"/>
      <c r="D43" s="149"/>
      <c r="E43" s="150"/>
      <c r="F43" s="150"/>
      <c r="G43" s="149"/>
      <c r="H43" s="150"/>
      <c r="I43" s="150"/>
      <c r="J43" s="149"/>
      <c r="K43" s="150"/>
      <c r="L43" s="150"/>
      <c r="M43" s="149"/>
      <c r="N43" s="150"/>
      <c r="O43" s="150"/>
      <c r="P43" s="149"/>
      <c r="Q43" s="150"/>
      <c r="R43" s="150"/>
      <c r="S43" s="149"/>
      <c r="T43" s="150"/>
      <c r="U43" s="287"/>
      <c r="V43" s="151">
        <f>V37*4+V39*9+V41*4</f>
        <v>719.3</v>
      </c>
      <c r="W43" s="152"/>
      <c r="X43" s="153"/>
      <c r="Y43" s="36"/>
      <c r="AB43" s="102">
        <f>AB42*4/AE42</f>
        <v>0.15634997913478926</v>
      </c>
      <c r="AC43" s="102">
        <f>AC42*9/AE42</f>
        <v>0.2816803449714842</v>
      </c>
      <c r="AD43" s="102">
        <f>AD42*4/AE42</f>
        <v>0.56196967589372659</v>
      </c>
    </row>
    <row r="44" spans="1:37" ht="21.75" customHeight="1">
      <c r="F44" s="154" t="s">
        <v>238</v>
      </c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155"/>
    </row>
    <row r="45" spans="1:37" ht="16.5">
      <c r="C45" s="289"/>
      <c r="D45" s="289"/>
      <c r="E45" s="289"/>
      <c r="F45" s="289"/>
      <c r="G45" s="156"/>
      <c r="J45" s="156"/>
      <c r="M45" s="156"/>
      <c r="P45" s="156"/>
      <c r="S45" s="156"/>
      <c r="V45" s="35"/>
      <c r="W45" s="157"/>
      <c r="X45" s="39"/>
    </row>
    <row r="46" spans="1:37" ht="16.5">
      <c r="V46" s="35"/>
      <c r="W46" s="157"/>
      <c r="X46" s="39"/>
    </row>
    <row r="47" spans="1:37" ht="16.5">
      <c r="V47" s="35"/>
      <c r="W47" s="157"/>
      <c r="X47" s="39"/>
    </row>
  </sheetData>
  <mergeCells count="18">
    <mergeCell ref="B36:B41"/>
    <mergeCell ref="U36:U43"/>
    <mergeCell ref="A40:A41"/>
    <mergeCell ref="I44:X44"/>
    <mergeCell ref="C45:F45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B6B5B-379E-4EDB-8118-E417D038D882}">
  <dimension ref="A1:AK47"/>
  <sheetViews>
    <sheetView view="pageBreakPreview" topLeftCell="D16" zoomScale="80" zoomScaleNormal="100" zoomScaleSheetLayoutView="80" workbookViewId="0">
      <selection activeCell="K48" sqref="K48"/>
    </sheetView>
  </sheetViews>
  <sheetFormatPr defaultRowHeight="20.25"/>
  <cols>
    <col min="1" max="1" width="5.625" style="39" customWidth="1"/>
    <col min="2" max="2" width="0" style="35" hidden="1" customWidth="1"/>
    <col min="3" max="3" width="12.625" style="35" customWidth="1"/>
    <col min="4" max="4" width="4.625" style="122" customWidth="1"/>
    <col min="5" max="5" width="4.625" style="35" customWidth="1"/>
    <col min="6" max="6" width="12.625" style="35" customWidth="1"/>
    <col min="7" max="7" width="4.625" style="122" customWidth="1"/>
    <col min="8" max="8" width="4.625" style="35" customWidth="1"/>
    <col min="9" max="9" width="12.625" style="35" customWidth="1"/>
    <col min="10" max="10" width="5.875" style="122" bestFit="1" customWidth="1"/>
    <col min="11" max="11" width="4.625" style="35" customWidth="1"/>
    <col min="12" max="12" width="12.625" style="35" customWidth="1"/>
    <col min="13" max="13" width="4.625" style="122" customWidth="1"/>
    <col min="14" max="14" width="4.625" style="35" customWidth="1"/>
    <col min="15" max="15" width="12.625" style="35" customWidth="1"/>
    <col min="16" max="16" width="4.625" style="122" customWidth="1"/>
    <col min="17" max="17" width="4.625" style="35" customWidth="1"/>
    <col min="18" max="18" width="12.625" style="35" customWidth="1"/>
    <col min="19" max="19" width="4.625" style="122" customWidth="1"/>
    <col min="20" max="20" width="4.625" style="35" customWidth="1"/>
    <col min="21" max="21" width="5.625" style="35" customWidth="1"/>
    <col min="22" max="22" width="12.625" style="158" customWidth="1"/>
    <col min="23" max="23" width="12.625" style="159" customWidth="1"/>
    <col min="24" max="24" width="5.625" style="160" customWidth="1"/>
    <col min="25" max="25" width="6.625" style="35" customWidth="1"/>
    <col min="26" max="26" width="6" style="35" hidden="1" customWidth="1"/>
    <col min="27" max="27" width="5.5" style="39" hidden="1" customWidth="1"/>
    <col min="28" max="28" width="7.75" style="35" hidden="1" customWidth="1"/>
    <col min="29" max="29" width="8" style="35" hidden="1" customWidth="1"/>
    <col min="30" max="30" width="7.875" style="35" hidden="1" customWidth="1"/>
    <col min="31" max="31" width="7.5" style="35" hidden="1" customWidth="1"/>
    <col min="32" max="16384" width="9" style="35"/>
  </cols>
  <sheetData>
    <row r="1" spans="1:37" s="30" customFormat="1" ht="20.100000000000001" customHeight="1">
      <c r="A1" s="27" t="s">
        <v>0</v>
      </c>
      <c r="B1" s="28"/>
      <c r="C1" s="28"/>
      <c r="D1" s="28"/>
      <c r="E1" s="28"/>
      <c r="F1" s="28"/>
      <c r="G1" s="278" t="s">
        <v>239</v>
      </c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9"/>
      <c r="AA1" s="31"/>
    </row>
    <row r="2" spans="1:37" ht="17.100000000000001" customHeight="1" thickBot="1">
      <c r="A2" s="161" t="s">
        <v>176</v>
      </c>
      <c r="B2" s="37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162"/>
      <c r="Y2" s="36"/>
    </row>
    <row r="3" spans="1:37" ht="17.100000000000001" customHeight="1">
      <c r="A3" s="40" t="s">
        <v>177</v>
      </c>
      <c r="B3" s="41" t="s">
        <v>178</v>
      </c>
      <c r="C3" s="42" t="s">
        <v>179</v>
      </c>
      <c r="D3" s="43" t="s">
        <v>180</v>
      </c>
      <c r="E3" s="43" t="s">
        <v>181</v>
      </c>
      <c r="F3" s="42" t="s">
        <v>182</v>
      </c>
      <c r="G3" s="43" t="s">
        <v>180</v>
      </c>
      <c r="H3" s="43" t="s">
        <v>181</v>
      </c>
      <c r="I3" s="42" t="s">
        <v>183</v>
      </c>
      <c r="J3" s="43" t="s">
        <v>180</v>
      </c>
      <c r="K3" s="43" t="s">
        <v>181</v>
      </c>
      <c r="L3" s="42" t="s">
        <v>183</v>
      </c>
      <c r="M3" s="43" t="s">
        <v>180</v>
      </c>
      <c r="N3" s="43" t="s">
        <v>181</v>
      </c>
      <c r="O3" s="42" t="s">
        <v>183</v>
      </c>
      <c r="P3" s="43" t="s">
        <v>180</v>
      </c>
      <c r="Q3" s="43" t="s">
        <v>181</v>
      </c>
      <c r="R3" s="44" t="s">
        <v>184</v>
      </c>
      <c r="S3" s="43" t="s">
        <v>180</v>
      </c>
      <c r="T3" s="43" t="s">
        <v>181</v>
      </c>
      <c r="U3" s="45" t="s">
        <v>185</v>
      </c>
      <c r="V3" s="46" t="s">
        <v>186</v>
      </c>
      <c r="W3" s="47" t="s">
        <v>187</v>
      </c>
      <c r="X3" s="48" t="s">
        <v>188</v>
      </c>
      <c r="Y3" s="39"/>
      <c r="Z3" s="39"/>
      <c r="AG3" s="39"/>
    </row>
    <row r="4" spans="1:37" ht="17.100000000000001" customHeight="1">
      <c r="A4" s="49">
        <v>4</v>
      </c>
      <c r="B4" s="285"/>
      <c r="C4" s="51" t="str">
        <f>玉美彰化菜單!A12</f>
        <v>清</v>
      </c>
      <c r="D4" s="134"/>
      <c r="E4" s="163"/>
      <c r="F4" s="51" t="str">
        <f>玉美彰化菜單!A13</f>
        <v>明</v>
      </c>
      <c r="G4" s="134"/>
      <c r="H4" s="163"/>
      <c r="I4" s="51" t="str">
        <f>玉美彰化菜單!A14</f>
        <v>節</v>
      </c>
      <c r="J4" s="134"/>
      <c r="K4" s="163"/>
      <c r="L4" s="51" t="str">
        <f>玉美彰化菜單!A15</f>
        <v>快</v>
      </c>
      <c r="M4" s="134"/>
      <c r="N4" s="163"/>
      <c r="O4" s="51" t="str">
        <f>玉美彰化菜單!A16</f>
        <v>樂</v>
      </c>
      <c r="P4" s="103"/>
      <c r="Q4" s="163"/>
      <c r="R4" s="51">
        <f>玉美彰化菜單!A17</f>
        <v>0</v>
      </c>
      <c r="S4" s="134"/>
      <c r="T4" s="163"/>
      <c r="U4" s="286"/>
      <c r="V4" s="54" t="s">
        <v>189</v>
      </c>
      <c r="W4" s="55" t="s">
        <v>190</v>
      </c>
      <c r="X4" s="56"/>
      <c r="AB4" s="35" t="s">
        <v>191</v>
      </c>
      <c r="AC4" s="35" t="s">
        <v>192</v>
      </c>
      <c r="AD4" s="35" t="s">
        <v>193</v>
      </c>
      <c r="AE4" s="35" t="s">
        <v>194</v>
      </c>
      <c r="AG4" s="39"/>
    </row>
    <row r="5" spans="1:37" ht="17.100000000000001" customHeight="1">
      <c r="A5" s="57" t="s">
        <v>195</v>
      </c>
      <c r="B5" s="279"/>
      <c r="C5" s="164"/>
      <c r="D5" s="62"/>
      <c r="E5" s="60"/>
      <c r="F5" s="61"/>
      <c r="G5" s="62"/>
      <c r="H5" s="66"/>
      <c r="I5" s="65"/>
      <c r="J5" s="65"/>
      <c r="K5" s="62"/>
      <c r="L5" s="64"/>
      <c r="M5" s="65"/>
      <c r="N5" s="62"/>
      <c r="O5" s="67"/>
      <c r="P5" s="68"/>
      <c r="Q5" s="165"/>
      <c r="R5" s="65"/>
      <c r="S5" s="65"/>
      <c r="T5" s="166"/>
      <c r="U5" s="281"/>
      <c r="V5" s="69"/>
      <c r="W5" s="70" t="s">
        <v>196</v>
      </c>
      <c r="X5" s="71"/>
      <c r="Y5" s="36"/>
      <c r="Z5" s="39" t="s">
        <v>197</v>
      </c>
      <c r="AA5" s="39">
        <v>6</v>
      </c>
      <c r="AB5" s="39">
        <f>AA5*2</f>
        <v>12</v>
      </c>
      <c r="AC5" s="39"/>
      <c r="AD5" s="39">
        <f>AA5*15</f>
        <v>90</v>
      </c>
      <c r="AE5" s="39">
        <f>AB5*4+AD5*4</f>
        <v>408</v>
      </c>
      <c r="AF5" s="39"/>
      <c r="AG5" s="39"/>
      <c r="AH5" s="39"/>
      <c r="AI5" s="39"/>
      <c r="AJ5" s="39"/>
      <c r="AK5" s="39"/>
    </row>
    <row r="6" spans="1:37" ht="17.100000000000001" customHeight="1">
      <c r="A6" s="57">
        <v>4</v>
      </c>
      <c r="B6" s="279"/>
      <c r="C6" s="167"/>
      <c r="D6" s="76"/>
      <c r="E6" s="74"/>
      <c r="F6" s="75"/>
      <c r="G6" s="76"/>
      <c r="H6" s="80"/>
      <c r="I6" s="78"/>
      <c r="J6" s="79"/>
      <c r="K6" s="76"/>
      <c r="L6" s="79"/>
      <c r="M6" s="79"/>
      <c r="N6" s="76"/>
      <c r="O6" s="81"/>
      <c r="P6" s="81"/>
      <c r="Q6" s="81"/>
      <c r="R6" s="78"/>
      <c r="S6" s="79"/>
      <c r="T6" s="168"/>
      <c r="U6" s="281"/>
      <c r="V6" s="82" t="s">
        <v>198</v>
      </c>
      <c r="W6" s="83" t="s">
        <v>199</v>
      </c>
      <c r="X6" s="71"/>
      <c r="Z6" s="84" t="s">
        <v>200</v>
      </c>
      <c r="AA6" s="39">
        <v>2</v>
      </c>
      <c r="AB6" s="85">
        <f>AA6*7</f>
        <v>14</v>
      </c>
      <c r="AC6" s="39">
        <f>AA6*5</f>
        <v>10</v>
      </c>
      <c r="AD6" s="39" t="s">
        <v>201</v>
      </c>
      <c r="AE6" s="86">
        <f>AB6*4+AC6*9</f>
        <v>146</v>
      </c>
      <c r="AF6" s="84"/>
      <c r="AG6" s="39"/>
      <c r="AH6" s="85"/>
      <c r="AI6" s="39"/>
      <c r="AJ6" s="39"/>
      <c r="AK6" s="86"/>
    </row>
    <row r="7" spans="1:37" ht="17.100000000000001" customHeight="1">
      <c r="A7" s="57" t="s">
        <v>202</v>
      </c>
      <c r="B7" s="279"/>
      <c r="C7" s="87"/>
      <c r="D7" s="87"/>
      <c r="E7" s="81"/>
      <c r="F7" s="75"/>
      <c r="G7" s="76"/>
      <c r="H7" s="80"/>
      <c r="I7" s="79"/>
      <c r="J7" s="79"/>
      <c r="K7" s="76"/>
      <c r="L7" s="78"/>
      <c r="M7" s="79"/>
      <c r="N7" s="76"/>
      <c r="O7" s="81"/>
      <c r="P7" s="87"/>
      <c r="Q7" s="81"/>
      <c r="R7" s="79"/>
      <c r="S7" s="79"/>
      <c r="T7" s="168"/>
      <c r="U7" s="281"/>
      <c r="V7" s="69"/>
      <c r="W7" s="83" t="s">
        <v>203</v>
      </c>
      <c r="X7" s="71"/>
      <c r="Y7" s="36"/>
      <c r="Z7" s="35" t="s">
        <v>204</v>
      </c>
      <c r="AA7" s="39">
        <v>2</v>
      </c>
      <c r="AB7" s="39">
        <f>AA7*1</f>
        <v>2</v>
      </c>
      <c r="AC7" s="39" t="s">
        <v>201</v>
      </c>
      <c r="AD7" s="39">
        <f>AA7*5</f>
        <v>10</v>
      </c>
      <c r="AE7" s="39">
        <f>AB7*4+AD7*4</f>
        <v>48</v>
      </c>
      <c r="AG7" s="39"/>
      <c r="AH7" s="39"/>
      <c r="AI7" s="39"/>
      <c r="AJ7" s="39"/>
      <c r="AK7" s="39"/>
    </row>
    <row r="8" spans="1:37" ht="17.100000000000001" customHeight="1">
      <c r="A8" s="284" t="s">
        <v>205</v>
      </c>
      <c r="B8" s="279"/>
      <c r="C8" s="81"/>
      <c r="D8" s="81"/>
      <c r="E8" s="81"/>
      <c r="F8" s="75"/>
      <c r="G8" s="76"/>
      <c r="H8" s="80"/>
      <c r="I8" s="78"/>
      <c r="J8" s="79"/>
      <c r="K8" s="76"/>
      <c r="L8" s="79"/>
      <c r="M8" s="79"/>
      <c r="N8" s="76"/>
      <c r="O8" s="81"/>
      <c r="P8" s="87"/>
      <c r="Q8" s="81"/>
      <c r="R8" s="79"/>
      <c r="S8" s="79"/>
      <c r="T8" s="168"/>
      <c r="U8" s="281"/>
      <c r="V8" s="82" t="s">
        <v>206</v>
      </c>
      <c r="W8" s="83" t="s">
        <v>207</v>
      </c>
      <c r="X8" s="71"/>
      <c r="Z8" s="35" t="s">
        <v>208</v>
      </c>
      <c r="AA8" s="39">
        <v>2.5</v>
      </c>
      <c r="AB8" s="39"/>
      <c r="AC8" s="39">
        <f>AA8*5</f>
        <v>12.5</v>
      </c>
      <c r="AD8" s="39" t="s">
        <v>201</v>
      </c>
      <c r="AE8" s="39">
        <f>AC8*9</f>
        <v>112.5</v>
      </c>
      <c r="AG8" s="39"/>
      <c r="AH8" s="39"/>
      <c r="AI8" s="39"/>
      <c r="AJ8" s="39"/>
      <c r="AK8" s="39"/>
    </row>
    <row r="9" spans="1:37" ht="17.100000000000001" customHeight="1">
      <c r="A9" s="284"/>
      <c r="B9" s="279"/>
      <c r="C9" s="81"/>
      <c r="D9" s="81"/>
      <c r="E9" s="81"/>
      <c r="F9" s="75"/>
      <c r="G9" s="76"/>
      <c r="H9" s="80"/>
      <c r="I9" s="75"/>
      <c r="J9" s="76"/>
      <c r="K9" s="80"/>
      <c r="L9" s="75"/>
      <c r="M9" s="76"/>
      <c r="N9" s="76"/>
      <c r="O9" s="81"/>
      <c r="P9" s="87"/>
      <c r="Q9" s="81"/>
      <c r="R9" s="79"/>
      <c r="S9" s="79"/>
      <c r="T9" s="168"/>
      <c r="U9" s="281"/>
      <c r="V9" s="69"/>
      <c r="W9" s="90" t="s">
        <v>209</v>
      </c>
      <c r="X9" s="91"/>
      <c r="Y9" s="36"/>
      <c r="Z9" s="35" t="s">
        <v>210</v>
      </c>
      <c r="AD9" s="35">
        <f>AA9*15</f>
        <v>0</v>
      </c>
      <c r="AG9" s="39"/>
    </row>
    <row r="10" spans="1:37" ht="17.100000000000001" customHeight="1">
      <c r="A10" s="92" t="s">
        <v>211</v>
      </c>
      <c r="B10" s="93"/>
      <c r="C10" s="81"/>
      <c r="D10" s="87"/>
      <c r="E10" s="81"/>
      <c r="F10" s="81"/>
      <c r="G10" s="87"/>
      <c r="H10" s="81"/>
      <c r="I10" s="81"/>
      <c r="J10" s="87"/>
      <c r="K10" s="81"/>
      <c r="L10" s="74"/>
      <c r="M10" s="87"/>
      <c r="N10" s="74"/>
      <c r="O10" s="81"/>
      <c r="P10" s="87"/>
      <c r="Q10" s="81"/>
      <c r="R10" s="79"/>
      <c r="S10" s="79"/>
      <c r="T10" s="168"/>
      <c r="U10" s="281"/>
      <c r="V10" s="82" t="s">
        <v>212</v>
      </c>
      <c r="W10" s="94"/>
      <c r="X10" s="71"/>
      <c r="AB10" s="35">
        <f>SUM(AB5:AB9)</f>
        <v>28</v>
      </c>
      <c r="AC10" s="35">
        <f>SUM(AC5:AC9)</f>
        <v>22.5</v>
      </c>
      <c r="AD10" s="35">
        <f>SUM(AD5:AD9)</f>
        <v>100</v>
      </c>
      <c r="AE10" s="35">
        <f>AB10*4+AC10*9+AD10*4</f>
        <v>714.5</v>
      </c>
      <c r="AG10" s="39"/>
    </row>
    <row r="11" spans="1:37" ht="17.100000000000001" customHeight="1">
      <c r="A11" s="108"/>
      <c r="B11" s="109"/>
      <c r="C11" s="81"/>
      <c r="D11" s="87"/>
      <c r="E11" s="81"/>
      <c r="F11" s="81"/>
      <c r="G11" s="87"/>
      <c r="H11" s="81"/>
      <c r="I11" s="81"/>
      <c r="J11" s="87"/>
      <c r="K11" s="81"/>
      <c r="L11" s="81"/>
      <c r="M11" s="87"/>
      <c r="N11" s="81"/>
      <c r="O11" s="81"/>
      <c r="P11" s="87"/>
      <c r="Q11" s="81"/>
      <c r="R11" s="81"/>
      <c r="S11" s="87"/>
      <c r="T11" s="87"/>
      <c r="U11" s="282"/>
      <c r="V11" s="99"/>
      <c r="W11" s="100"/>
      <c r="X11" s="101"/>
      <c r="Y11" s="36"/>
      <c r="AB11" s="102">
        <f>AB10*4/AE10</f>
        <v>0.15675297410776767</v>
      </c>
      <c r="AC11" s="102">
        <f>AC10*9/AE10</f>
        <v>0.28341497550734779</v>
      </c>
      <c r="AD11" s="102">
        <f>AD10*4/AE10</f>
        <v>0.55983205038488448</v>
      </c>
      <c r="AG11" s="39"/>
      <c r="AH11" s="102"/>
      <c r="AI11" s="102"/>
      <c r="AJ11" s="102"/>
    </row>
    <row r="12" spans="1:37" ht="17.100000000000001" customHeight="1">
      <c r="A12" s="49">
        <v>4</v>
      </c>
      <c r="B12" s="285"/>
      <c r="C12" s="51" t="str">
        <f>玉美彰化菜單!E12</f>
        <v>清</v>
      </c>
      <c r="D12" s="134"/>
      <c r="E12" s="51"/>
      <c r="F12" s="51" t="str">
        <f>玉美彰化菜單!E13</f>
        <v>明</v>
      </c>
      <c r="G12" s="134"/>
      <c r="H12" s="51"/>
      <c r="I12" s="51" t="str">
        <f>玉美彰化菜單!E14</f>
        <v>節</v>
      </c>
      <c r="J12" s="134"/>
      <c r="K12" s="51"/>
      <c r="L12" s="51" t="str">
        <f>玉美彰化菜單!E15</f>
        <v>快</v>
      </c>
      <c r="M12" s="134"/>
      <c r="N12" s="51"/>
      <c r="O12" s="51" t="str">
        <f>玉美彰化菜單!E16</f>
        <v>樂</v>
      </c>
      <c r="P12" s="103"/>
      <c r="Q12" s="51"/>
      <c r="R12" s="51">
        <f>玉美彰化菜單!E17</f>
        <v>0</v>
      </c>
      <c r="S12" s="134"/>
      <c r="T12" s="169"/>
      <c r="U12" s="280"/>
      <c r="V12" s="54" t="s">
        <v>21</v>
      </c>
      <c r="W12" s="55" t="s">
        <v>190</v>
      </c>
      <c r="X12" s="56"/>
      <c r="AB12" s="35" t="s">
        <v>191</v>
      </c>
      <c r="AC12" s="35" t="s">
        <v>192</v>
      </c>
      <c r="AD12" s="35" t="s">
        <v>193</v>
      </c>
      <c r="AE12" s="35" t="s">
        <v>194</v>
      </c>
    </row>
    <row r="13" spans="1:37" ht="17.100000000000001" customHeight="1">
      <c r="A13" s="57" t="s">
        <v>195</v>
      </c>
      <c r="B13" s="279"/>
      <c r="C13" s="170"/>
      <c r="D13" s="171"/>
      <c r="E13" s="62"/>
      <c r="F13" s="65"/>
      <c r="G13" s="65"/>
      <c r="H13" s="62"/>
      <c r="I13" s="64"/>
      <c r="J13" s="65"/>
      <c r="K13" s="172"/>
      <c r="L13" s="64"/>
      <c r="M13" s="65"/>
      <c r="N13" s="65"/>
      <c r="O13" s="67"/>
      <c r="P13" s="68"/>
      <c r="Q13" s="165"/>
      <c r="R13" s="64"/>
      <c r="S13" s="64"/>
      <c r="T13" s="65"/>
      <c r="U13" s="281"/>
      <c r="V13" s="69">
        <f>X12*15+X14*5</f>
        <v>0</v>
      </c>
      <c r="W13" s="70" t="s">
        <v>196</v>
      </c>
      <c r="X13" s="71"/>
      <c r="Y13" s="36"/>
      <c r="Z13" s="39" t="s">
        <v>197</v>
      </c>
      <c r="AA13" s="39">
        <v>5.9</v>
      </c>
      <c r="AB13" s="39">
        <f>AA13*2</f>
        <v>11.8</v>
      </c>
      <c r="AC13" s="39"/>
      <c r="AD13" s="39">
        <f>AA13*15</f>
        <v>88.5</v>
      </c>
      <c r="AE13" s="39">
        <f>AB13*4+AD13*4</f>
        <v>401.2</v>
      </c>
    </row>
    <row r="14" spans="1:37" ht="17.100000000000001" customHeight="1">
      <c r="A14" s="57">
        <v>5</v>
      </c>
      <c r="B14" s="279"/>
      <c r="C14" s="72"/>
      <c r="D14" s="73"/>
      <c r="E14" s="76"/>
      <c r="F14" s="78"/>
      <c r="G14" s="79"/>
      <c r="H14" s="76"/>
      <c r="I14" s="79"/>
      <c r="J14" s="79"/>
      <c r="K14" s="124"/>
      <c r="L14" s="78"/>
      <c r="M14" s="79"/>
      <c r="N14" s="79"/>
      <c r="O14" s="81"/>
      <c r="P14" s="81"/>
      <c r="Q14" s="81"/>
      <c r="R14" s="78"/>
      <c r="S14" s="78"/>
      <c r="T14" s="78"/>
      <c r="U14" s="281"/>
      <c r="V14" s="82" t="s">
        <v>20</v>
      </c>
      <c r="W14" s="83" t="s">
        <v>199</v>
      </c>
      <c r="X14" s="71"/>
      <c r="Z14" s="84" t="s">
        <v>200</v>
      </c>
      <c r="AA14" s="39">
        <v>2</v>
      </c>
      <c r="AB14" s="85">
        <f>AA14*7</f>
        <v>14</v>
      </c>
      <c r="AC14" s="39">
        <f>AA14*5</f>
        <v>10</v>
      </c>
      <c r="AD14" s="39" t="s">
        <v>201</v>
      </c>
      <c r="AE14" s="86">
        <f>AB14*4+AC14*9</f>
        <v>146</v>
      </c>
    </row>
    <row r="15" spans="1:37" ht="17.100000000000001" customHeight="1">
      <c r="A15" s="57" t="s">
        <v>202</v>
      </c>
      <c r="B15" s="279"/>
      <c r="C15" s="87"/>
      <c r="D15" s="87"/>
      <c r="E15" s="81"/>
      <c r="F15" s="78"/>
      <c r="G15" s="79"/>
      <c r="H15" s="74"/>
      <c r="I15" s="78"/>
      <c r="J15" s="79"/>
      <c r="K15" s="74"/>
      <c r="L15" s="79"/>
      <c r="M15" s="78"/>
      <c r="N15" s="79"/>
      <c r="O15" s="81"/>
      <c r="P15" s="87"/>
      <c r="Q15" s="81"/>
      <c r="R15" s="78"/>
      <c r="S15" s="79"/>
      <c r="T15" s="79"/>
      <c r="U15" s="281"/>
      <c r="V15" s="69">
        <f>X13*5+X15*5</f>
        <v>0</v>
      </c>
      <c r="W15" s="83" t="s">
        <v>203</v>
      </c>
      <c r="X15" s="71"/>
      <c r="Y15" s="36"/>
      <c r="Z15" s="35" t="s">
        <v>204</v>
      </c>
      <c r="AA15" s="39">
        <v>1.7</v>
      </c>
      <c r="AB15" s="39">
        <f>AA15*1</f>
        <v>1.7</v>
      </c>
      <c r="AC15" s="39" t="s">
        <v>201</v>
      </c>
      <c r="AD15" s="39">
        <f>AA15*5</f>
        <v>8.5</v>
      </c>
      <c r="AE15" s="39">
        <f>AB15*4+AD15*4</f>
        <v>40.799999999999997</v>
      </c>
    </row>
    <row r="16" spans="1:37" ht="17.100000000000001" customHeight="1">
      <c r="A16" s="284" t="s">
        <v>213</v>
      </c>
      <c r="B16" s="279"/>
      <c r="C16" s="87"/>
      <c r="D16" s="87"/>
      <c r="E16" s="81"/>
      <c r="F16" s="78"/>
      <c r="G16" s="79"/>
      <c r="H16" s="77"/>
      <c r="I16" s="79"/>
      <c r="J16" s="79"/>
      <c r="K16" s="77"/>
      <c r="L16" s="78"/>
      <c r="M16" s="78"/>
      <c r="N16" s="124"/>
      <c r="O16" s="81"/>
      <c r="P16" s="87"/>
      <c r="Q16" s="81"/>
      <c r="R16" s="78"/>
      <c r="S16" s="79"/>
      <c r="T16" s="77"/>
      <c r="U16" s="281"/>
      <c r="V16" s="82" t="s">
        <v>22</v>
      </c>
      <c r="W16" s="83" t="s">
        <v>207</v>
      </c>
      <c r="X16" s="71"/>
      <c r="Z16" s="35" t="s">
        <v>208</v>
      </c>
      <c r="AA16" s="39">
        <v>2.5</v>
      </c>
      <c r="AB16" s="39"/>
      <c r="AC16" s="39">
        <f>AA16*5</f>
        <v>12.5</v>
      </c>
      <c r="AD16" s="39" t="s">
        <v>201</v>
      </c>
      <c r="AE16" s="39">
        <f>AC16*9</f>
        <v>112.5</v>
      </c>
    </row>
    <row r="17" spans="1:37" ht="17.100000000000001" customHeight="1">
      <c r="A17" s="284"/>
      <c r="B17" s="279"/>
      <c r="C17" s="87"/>
      <c r="D17" s="87"/>
      <c r="E17" s="81"/>
      <c r="F17" s="79"/>
      <c r="G17" s="79"/>
      <c r="H17" s="81"/>
      <c r="I17" s="78"/>
      <c r="J17" s="79"/>
      <c r="K17" s="77"/>
      <c r="L17" s="76"/>
      <c r="M17" s="76"/>
      <c r="N17" s="80"/>
      <c r="O17" s="81"/>
      <c r="P17" s="87"/>
      <c r="Q17" s="81"/>
      <c r="R17" s="81"/>
      <c r="S17" s="87"/>
      <c r="T17" s="81"/>
      <c r="U17" s="281"/>
      <c r="V17" s="69">
        <f>X14*1+X12*2+X13*7</f>
        <v>0</v>
      </c>
      <c r="W17" s="90" t="s">
        <v>209</v>
      </c>
      <c r="X17" s="91"/>
      <c r="Y17" s="36"/>
      <c r="Z17" s="35" t="s">
        <v>210</v>
      </c>
      <c r="AD17" s="35">
        <f>AA17*15</f>
        <v>0</v>
      </c>
    </row>
    <row r="18" spans="1:37" ht="17.100000000000001" customHeight="1">
      <c r="A18" s="92" t="s">
        <v>211</v>
      </c>
      <c r="B18" s="93"/>
      <c r="C18" s="87"/>
      <c r="D18" s="87"/>
      <c r="E18" s="81"/>
      <c r="F18" s="81"/>
      <c r="G18" s="87"/>
      <c r="H18" s="81"/>
      <c r="I18" s="81"/>
      <c r="J18" s="87"/>
      <c r="K18" s="81"/>
      <c r="L18" s="75"/>
      <c r="M18" s="76"/>
      <c r="N18" s="80"/>
      <c r="O18" s="81"/>
      <c r="P18" s="87"/>
      <c r="Q18" s="81"/>
      <c r="R18" s="81"/>
      <c r="S18" s="87"/>
      <c r="T18" s="81"/>
      <c r="U18" s="281"/>
      <c r="V18" s="82" t="s">
        <v>212</v>
      </c>
      <c r="W18" s="94"/>
      <c r="X18" s="71"/>
      <c r="AB18" s="35">
        <f>SUM(AB13:AB17)</f>
        <v>27.5</v>
      </c>
      <c r="AC18" s="35">
        <f>SUM(AC13:AC17)</f>
        <v>22.5</v>
      </c>
      <c r="AD18" s="35">
        <f>SUM(AD13:AD17)</f>
        <v>97</v>
      </c>
      <c r="AE18" s="35">
        <f>AB18*4+AC18*9+AD18*4</f>
        <v>700.5</v>
      </c>
    </row>
    <row r="19" spans="1:37" ht="17.100000000000001" customHeight="1">
      <c r="A19" s="108"/>
      <c r="B19" s="109"/>
      <c r="C19" s="87"/>
      <c r="D19" s="87"/>
      <c r="E19" s="81"/>
      <c r="F19" s="81"/>
      <c r="G19" s="87"/>
      <c r="H19" s="81"/>
      <c r="I19" s="81"/>
      <c r="J19" s="87"/>
      <c r="K19" s="81"/>
      <c r="L19" s="81"/>
      <c r="M19" s="87"/>
      <c r="N19" s="81"/>
      <c r="O19" s="81"/>
      <c r="P19" s="87"/>
      <c r="Q19" s="81"/>
      <c r="R19" s="81"/>
      <c r="S19" s="87"/>
      <c r="T19" s="81"/>
      <c r="U19" s="282"/>
      <c r="V19" s="69">
        <f>V13*4+V15*9+V17*4</f>
        <v>0</v>
      </c>
      <c r="W19" s="110"/>
      <c r="X19" s="91"/>
      <c r="Y19" s="36"/>
      <c r="AB19" s="102">
        <f>AB18*4/AE18</f>
        <v>0.15703069236259815</v>
      </c>
      <c r="AC19" s="102">
        <f>AC18*9/AE18</f>
        <v>0.28907922912205569</v>
      </c>
      <c r="AD19" s="102">
        <f>AD18*4/AE18</f>
        <v>0.55389007851534622</v>
      </c>
    </row>
    <row r="20" spans="1:37" ht="17.100000000000001" customHeight="1">
      <c r="A20" s="49">
        <v>4</v>
      </c>
      <c r="B20" s="279"/>
      <c r="C20" s="103" t="str">
        <f>玉美彰化菜單!I12</f>
        <v>白飯</v>
      </c>
      <c r="D20" s="173" t="s">
        <v>218</v>
      </c>
      <c r="E20" s="103"/>
      <c r="F20" s="103" t="str">
        <f>玉美彰化菜單!I13</f>
        <v>鹽水雞</v>
      </c>
      <c r="G20" s="173" t="s">
        <v>219</v>
      </c>
      <c r="H20" s="103"/>
      <c r="I20" s="103" t="str">
        <f>玉美彰化菜單!I14</f>
        <v>海根燒肉</v>
      </c>
      <c r="J20" s="173" t="s">
        <v>240</v>
      </c>
      <c r="K20" s="111"/>
      <c r="L20" s="103" t="str">
        <f>玉美彰化菜單!I15</f>
        <v>五味鮮菇</v>
      </c>
      <c r="M20" s="173" t="s">
        <v>219</v>
      </c>
      <c r="N20" s="103"/>
      <c r="O20" s="103" t="str">
        <f>玉美彰化菜單!I16</f>
        <v>深色蔬菜</v>
      </c>
      <c r="P20" s="173" t="s">
        <v>241</v>
      </c>
      <c r="Q20" s="103"/>
      <c r="R20" s="103" t="str">
        <f>玉美彰化菜單!I17</f>
        <v>鮮蔬肉絲湯</v>
      </c>
      <c r="S20" s="134" t="s">
        <v>219</v>
      </c>
      <c r="T20" s="111"/>
      <c r="U20" s="280"/>
      <c r="V20" s="54" t="s">
        <v>21</v>
      </c>
      <c r="W20" s="55" t="s">
        <v>190</v>
      </c>
      <c r="X20" s="56">
        <v>6.2</v>
      </c>
      <c r="AB20" s="35" t="s">
        <v>191</v>
      </c>
      <c r="AC20" s="35" t="s">
        <v>192</v>
      </c>
      <c r="AD20" s="35" t="s">
        <v>193</v>
      </c>
      <c r="AE20" s="35" t="s">
        <v>194</v>
      </c>
      <c r="AG20" s="39"/>
    </row>
    <row r="21" spans="1:37" ht="17.100000000000001" customHeight="1">
      <c r="A21" s="57" t="s">
        <v>195</v>
      </c>
      <c r="B21" s="279"/>
      <c r="C21" s="170" t="s">
        <v>242</v>
      </c>
      <c r="D21" s="171"/>
      <c r="E21" s="62">
        <v>120</v>
      </c>
      <c r="F21" s="64" t="s">
        <v>243</v>
      </c>
      <c r="G21" s="145"/>
      <c r="H21" s="62">
        <v>75</v>
      </c>
      <c r="I21" s="64" t="s">
        <v>244</v>
      </c>
      <c r="J21" s="78"/>
      <c r="K21" s="64">
        <v>50</v>
      </c>
      <c r="L21" s="64" t="s">
        <v>245</v>
      </c>
      <c r="M21" s="65"/>
      <c r="N21" s="65">
        <v>40</v>
      </c>
      <c r="O21" s="67" t="s">
        <v>225</v>
      </c>
      <c r="P21" s="136"/>
      <c r="Q21" s="137">
        <v>100</v>
      </c>
      <c r="R21" s="65" t="s">
        <v>224</v>
      </c>
      <c r="S21" s="65"/>
      <c r="T21" s="65">
        <v>25</v>
      </c>
      <c r="U21" s="290"/>
      <c r="V21" s="69">
        <f t="shared" ref="V21" si="0">X20*15+X22*5</f>
        <v>106</v>
      </c>
      <c r="W21" s="70" t="s">
        <v>196</v>
      </c>
      <c r="X21" s="71">
        <v>2</v>
      </c>
      <c r="Y21" s="36"/>
      <c r="Z21" s="39" t="s">
        <v>197</v>
      </c>
      <c r="AA21" s="39">
        <v>6</v>
      </c>
      <c r="AB21" s="39">
        <f>AA21*2</f>
        <v>12</v>
      </c>
      <c r="AC21" s="39"/>
      <c r="AD21" s="39">
        <f>AA21*15</f>
        <v>90</v>
      </c>
      <c r="AE21" s="39">
        <f>AB21*4+AD21*4</f>
        <v>408</v>
      </c>
      <c r="AF21" s="39"/>
      <c r="AG21" s="39"/>
      <c r="AH21" s="39"/>
      <c r="AI21" s="39"/>
      <c r="AJ21" s="39"/>
      <c r="AK21" s="39"/>
    </row>
    <row r="22" spans="1:37" ht="17.100000000000001" customHeight="1">
      <c r="A22" s="57">
        <v>6</v>
      </c>
      <c r="B22" s="279"/>
      <c r="C22" s="72"/>
      <c r="D22" s="73"/>
      <c r="E22" s="74"/>
      <c r="F22" s="78" t="s">
        <v>246</v>
      </c>
      <c r="G22" s="79"/>
      <c r="H22" s="174">
        <v>20</v>
      </c>
      <c r="I22" s="78" t="s">
        <v>247</v>
      </c>
      <c r="J22" s="78"/>
      <c r="K22" s="79">
        <v>10</v>
      </c>
      <c r="L22" s="79" t="s">
        <v>248</v>
      </c>
      <c r="M22" s="79"/>
      <c r="N22" s="79">
        <v>20</v>
      </c>
      <c r="O22" s="120"/>
      <c r="P22" s="120"/>
      <c r="Q22" s="120"/>
      <c r="R22" s="79" t="s">
        <v>228</v>
      </c>
      <c r="S22" s="79"/>
      <c r="T22" s="79">
        <v>5</v>
      </c>
      <c r="U22" s="290"/>
      <c r="V22" s="82" t="s">
        <v>20</v>
      </c>
      <c r="W22" s="83" t="s">
        <v>199</v>
      </c>
      <c r="X22" s="71">
        <v>2.6</v>
      </c>
      <c r="Z22" s="84" t="s">
        <v>200</v>
      </c>
      <c r="AA22" s="39">
        <v>2</v>
      </c>
      <c r="AB22" s="85">
        <f>AA22*7</f>
        <v>14</v>
      </c>
      <c r="AC22" s="39">
        <f>AA22*5</f>
        <v>10</v>
      </c>
      <c r="AD22" s="39" t="s">
        <v>201</v>
      </c>
      <c r="AE22" s="86">
        <f>AB22*4+AC22*9</f>
        <v>146</v>
      </c>
      <c r="AF22" s="84"/>
      <c r="AG22" s="39"/>
      <c r="AH22" s="85"/>
      <c r="AI22" s="39"/>
      <c r="AJ22" s="39"/>
      <c r="AK22" s="86"/>
    </row>
    <row r="23" spans="1:37" ht="17.100000000000001" customHeight="1">
      <c r="A23" s="57" t="s">
        <v>202</v>
      </c>
      <c r="B23" s="279"/>
      <c r="C23" s="87"/>
      <c r="D23" s="87"/>
      <c r="E23" s="74"/>
      <c r="F23" s="78"/>
      <c r="G23" s="79"/>
      <c r="H23" s="174"/>
      <c r="I23" s="146" t="s">
        <v>249</v>
      </c>
      <c r="J23" s="79"/>
      <c r="K23" s="79">
        <v>5</v>
      </c>
      <c r="L23" s="79" t="s">
        <v>228</v>
      </c>
      <c r="M23" s="79"/>
      <c r="N23" s="79">
        <v>10</v>
      </c>
      <c r="O23" s="120"/>
      <c r="P23" s="121"/>
      <c r="Q23" s="120"/>
      <c r="R23" s="79" t="s">
        <v>250</v>
      </c>
      <c r="S23" s="79"/>
      <c r="T23" s="79">
        <v>5</v>
      </c>
      <c r="U23" s="290"/>
      <c r="V23" s="69">
        <f t="shared" ref="V23" si="1">X21*5+X23*5</f>
        <v>22.5</v>
      </c>
      <c r="W23" s="83" t="s">
        <v>203</v>
      </c>
      <c r="X23" s="71">
        <v>2.5</v>
      </c>
      <c r="Y23" s="36"/>
      <c r="Z23" s="35" t="s">
        <v>204</v>
      </c>
      <c r="AA23" s="39">
        <v>2.1</v>
      </c>
      <c r="AB23" s="39">
        <f>AA23*1</f>
        <v>2.1</v>
      </c>
      <c r="AC23" s="39" t="s">
        <v>201</v>
      </c>
      <c r="AD23" s="39">
        <f>AA23*5</f>
        <v>10.5</v>
      </c>
      <c r="AE23" s="39">
        <f>AB23*4+AD23*4</f>
        <v>50.4</v>
      </c>
      <c r="AG23" s="39"/>
      <c r="AH23" s="39"/>
      <c r="AI23" s="39"/>
      <c r="AJ23" s="39"/>
      <c r="AK23" s="39"/>
    </row>
    <row r="24" spans="1:37" ht="17.100000000000001" customHeight="1">
      <c r="A24" s="284" t="s">
        <v>214</v>
      </c>
      <c r="B24" s="279"/>
      <c r="C24" s="75"/>
      <c r="D24" s="76"/>
      <c r="E24" s="74"/>
      <c r="F24" s="78"/>
      <c r="G24" s="79"/>
      <c r="H24" s="174"/>
      <c r="I24" s="78"/>
      <c r="J24" s="79"/>
      <c r="K24" s="76"/>
      <c r="L24" s="78" t="s">
        <v>251</v>
      </c>
      <c r="M24" s="79"/>
      <c r="N24" s="79">
        <v>10</v>
      </c>
      <c r="O24" s="120"/>
      <c r="P24" s="121"/>
      <c r="Q24" s="120"/>
      <c r="R24" s="78"/>
      <c r="S24" s="79"/>
      <c r="T24" s="79"/>
      <c r="U24" s="290"/>
      <c r="V24" s="82" t="s">
        <v>22</v>
      </c>
      <c r="W24" s="83" t="s">
        <v>207</v>
      </c>
      <c r="X24" s="71"/>
      <c r="Z24" s="35" t="s">
        <v>208</v>
      </c>
      <c r="AA24" s="39">
        <v>2.5</v>
      </c>
      <c r="AB24" s="39"/>
      <c r="AC24" s="39">
        <f>AA24*5</f>
        <v>12.5</v>
      </c>
      <c r="AD24" s="39" t="s">
        <v>201</v>
      </c>
      <c r="AE24" s="39">
        <f>AC24*9</f>
        <v>112.5</v>
      </c>
      <c r="AG24" s="39"/>
      <c r="AH24" s="39"/>
      <c r="AI24" s="39"/>
      <c r="AJ24" s="39"/>
      <c r="AK24" s="39"/>
    </row>
    <row r="25" spans="1:37" ht="17.100000000000001" customHeight="1">
      <c r="A25" s="284"/>
      <c r="B25" s="279"/>
      <c r="C25" s="75"/>
      <c r="D25" s="76"/>
      <c r="E25" s="117"/>
      <c r="F25" s="79"/>
      <c r="G25" s="79"/>
      <c r="H25" s="174"/>
      <c r="I25" s="79"/>
      <c r="J25" s="78"/>
      <c r="K25" s="175"/>
      <c r="L25" s="79"/>
      <c r="M25" s="79"/>
      <c r="N25" s="79"/>
      <c r="O25" s="81"/>
      <c r="P25" s="87"/>
      <c r="Q25" s="130"/>
      <c r="R25" s="75"/>
      <c r="S25" s="76"/>
      <c r="T25" s="176"/>
      <c r="U25" s="290"/>
      <c r="V25" s="69">
        <f t="shared" ref="V25" si="2">X22*1+X20*2+X21*7</f>
        <v>29</v>
      </c>
      <c r="W25" s="90" t="s">
        <v>209</v>
      </c>
      <c r="X25" s="71"/>
      <c r="Y25" s="36"/>
      <c r="Z25" s="35" t="s">
        <v>210</v>
      </c>
      <c r="AD25" s="35">
        <f>AA25*15</f>
        <v>0</v>
      </c>
      <c r="AG25" s="39"/>
    </row>
    <row r="26" spans="1:37" ht="17.100000000000001" customHeight="1">
      <c r="A26" s="92" t="s">
        <v>211</v>
      </c>
      <c r="B26" s="93"/>
      <c r="C26" s="81"/>
      <c r="D26" s="87"/>
      <c r="E26" s="81"/>
      <c r="F26" s="81"/>
      <c r="G26" s="87"/>
      <c r="H26" s="130"/>
      <c r="I26" s="131"/>
      <c r="J26" s="177"/>
      <c r="K26" s="131"/>
      <c r="L26" s="105"/>
      <c r="M26" s="87"/>
      <c r="N26" s="74"/>
      <c r="O26" s="81"/>
      <c r="P26" s="87"/>
      <c r="Q26" s="130"/>
      <c r="R26" s="131"/>
      <c r="S26" s="132"/>
      <c r="T26" s="131"/>
      <c r="U26" s="290"/>
      <c r="V26" s="82" t="s">
        <v>212</v>
      </c>
      <c r="W26" s="94"/>
      <c r="X26" s="71"/>
      <c r="AB26" s="35">
        <f>SUM(AB21:AB25)</f>
        <v>28.1</v>
      </c>
      <c r="AC26" s="35">
        <f>SUM(AC21:AC25)</f>
        <v>22.5</v>
      </c>
      <c r="AD26" s="35">
        <f>SUM(AD21:AD25)</f>
        <v>100.5</v>
      </c>
      <c r="AE26" s="35">
        <f>AB26*4+AC26*9+AD26*4</f>
        <v>716.9</v>
      </c>
      <c r="AG26" s="39"/>
    </row>
    <row r="27" spans="1:37" ht="17.100000000000001" customHeight="1" thickBot="1">
      <c r="A27" s="128"/>
      <c r="B27" s="129"/>
      <c r="C27" s="87"/>
      <c r="D27" s="87"/>
      <c r="E27" s="81"/>
      <c r="F27" s="81"/>
      <c r="G27" s="87"/>
      <c r="H27" s="130"/>
      <c r="I27" s="178"/>
      <c r="J27" s="133"/>
      <c r="K27" s="178"/>
      <c r="L27" s="105"/>
      <c r="M27" s="87"/>
      <c r="N27" s="74"/>
      <c r="O27" s="81"/>
      <c r="P27" s="87"/>
      <c r="Q27" s="130"/>
      <c r="R27" s="178"/>
      <c r="S27" s="132"/>
      <c r="T27" s="178"/>
      <c r="U27" s="291"/>
      <c r="V27" s="69">
        <f t="shared" ref="V27" si="3">V21*4+V23*9+V25*4</f>
        <v>742.5</v>
      </c>
      <c r="W27" s="100"/>
      <c r="X27" s="71"/>
      <c r="Y27" s="36"/>
      <c r="AB27" s="102">
        <f>AB26*4/AE26</f>
        <v>0.15678616264472034</v>
      </c>
      <c r="AC27" s="102">
        <f>AC26*9/AE26</f>
        <v>0.28246617380387784</v>
      </c>
      <c r="AD27" s="102">
        <f>AD26*4/AE26</f>
        <v>0.56074766355140193</v>
      </c>
      <c r="AG27" s="39"/>
      <c r="AH27" s="102"/>
      <c r="AI27" s="102"/>
      <c r="AJ27" s="102"/>
    </row>
    <row r="28" spans="1:37" ht="17.100000000000001" customHeight="1">
      <c r="A28" s="49">
        <v>4</v>
      </c>
      <c r="B28" s="279"/>
      <c r="C28" s="103" t="str">
        <f>玉美彰化菜單!M12</f>
        <v>糙米飯</v>
      </c>
      <c r="D28" s="173" t="s">
        <v>218</v>
      </c>
      <c r="E28" s="103"/>
      <c r="F28" s="103" t="str">
        <f>玉美彰化菜單!M13</f>
        <v>糖醋魚(海)</v>
      </c>
      <c r="G28" s="173" t="s">
        <v>219</v>
      </c>
      <c r="H28" s="103"/>
      <c r="I28" s="103" t="str">
        <f>玉美彰化菜單!M14</f>
        <v>古早味炒蛋(醃)</v>
      </c>
      <c r="J28" s="179" t="s">
        <v>216</v>
      </c>
      <c r="K28" s="180"/>
      <c r="L28" s="103" t="str">
        <f>玉美彰化菜單!M15</f>
        <v>刺瓜黑輪(加)</v>
      </c>
      <c r="M28" s="173" t="s">
        <v>219</v>
      </c>
      <c r="N28" s="103"/>
      <c r="O28" s="103" t="str">
        <f>玉美彰化菜單!M16</f>
        <v>深色蔬菜</v>
      </c>
      <c r="P28" s="173" t="s">
        <v>241</v>
      </c>
      <c r="Q28" s="103"/>
      <c r="R28" s="103" t="str">
        <f>玉美彰化菜單!M17</f>
        <v>白玉豚骨湯</v>
      </c>
      <c r="S28" s="134" t="s">
        <v>219</v>
      </c>
      <c r="T28" s="180"/>
      <c r="U28" s="280"/>
      <c r="V28" s="54" t="s">
        <v>21</v>
      </c>
      <c r="W28" s="55" t="s">
        <v>190</v>
      </c>
      <c r="X28" s="135">
        <v>6</v>
      </c>
      <c r="AB28" s="35" t="s">
        <v>191</v>
      </c>
      <c r="AC28" s="35" t="s">
        <v>192</v>
      </c>
      <c r="AD28" s="35" t="s">
        <v>193</v>
      </c>
      <c r="AE28" s="35" t="s">
        <v>194</v>
      </c>
      <c r="AG28" s="39"/>
    </row>
    <row r="29" spans="1:37" ht="17.100000000000001" customHeight="1">
      <c r="A29" s="57" t="s">
        <v>195</v>
      </c>
      <c r="B29" s="279"/>
      <c r="C29" s="170" t="s">
        <v>242</v>
      </c>
      <c r="D29" s="171"/>
      <c r="E29" s="60">
        <v>80</v>
      </c>
      <c r="F29" s="64" t="s">
        <v>252</v>
      </c>
      <c r="G29" s="64" t="s">
        <v>235</v>
      </c>
      <c r="H29" s="64">
        <v>60</v>
      </c>
      <c r="I29" s="65" t="s">
        <v>253</v>
      </c>
      <c r="J29" s="65"/>
      <c r="K29" s="65">
        <v>35</v>
      </c>
      <c r="L29" s="64" t="s">
        <v>254</v>
      </c>
      <c r="M29" s="65"/>
      <c r="N29" s="65">
        <v>65</v>
      </c>
      <c r="O29" s="67" t="s">
        <v>255</v>
      </c>
      <c r="P29" s="68"/>
      <c r="Q29" s="63">
        <v>100</v>
      </c>
      <c r="R29" s="64" t="s">
        <v>256</v>
      </c>
      <c r="S29" s="65"/>
      <c r="T29" s="65">
        <v>30</v>
      </c>
      <c r="U29" s="281"/>
      <c r="V29" s="69">
        <f t="shared" ref="V29" si="4">X28*15+X30*5</f>
        <v>102.5</v>
      </c>
      <c r="W29" s="70" t="s">
        <v>196</v>
      </c>
      <c r="X29" s="138">
        <v>2</v>
      </c>
      <c r="Y29" s="36"/>
      <c r="Z29" s="39" t="s">
        <v>197</v>
      </c>
      <c r="AA29" s="39">
        <v>6</v>
      </c>
      <c r="AB29" s="39">
        <f>AA29*2</f>
        <v>12</v>
      </c>
      <c r="AC29" s="39"/>
      <c r="AD29" s="39">
        <f>AA29*15</f>
        <v>90</v>
      </c>
      <c r="AE29" s="39">
        <f>AB29*4+AD29*4</f>
        <v>408</v>
      </c>
      <c r="AF29" s="39"/>
      <c r="AG29" s="39"/>
      <c r="AH29" s="39"/>
      <c r="AI29" s="39"/>
      <c r="AJ29" s="39"/>
      <c r="AK29" s="39"/>
    </row>
    <row r="30" spans="1:37" ht="17.100000000000001" customHeight="1">
      <c r="A30" s="57">
        <v>7</v>
      </c>
      <c r="B30" s="279"/>
      <c r="C30" s="72" t="s">
        <v>257</v>
      </c>
      <c r="D30" s="73"/>
      <c r="E30" s="74">
        <v>40</v>
      </c>
      <c r="F30" s="78" t="s">
        <v>229</v>
      </c>
      <c r="G30" s="79"/>
      <c r="H30" s="79">
        <v>15</v>
      </c>
      <c r="I30" s="78" t="s">
        <v>258</v>
      </c>
      <c r="J30" s="78" t="s">
        <v>259</v>
      </c>
      <c r="K30" s="78">
        <v>15</v>
      </c>
      <c r="L30" s="78" t="s">
        <v>228</v>
      </c>
      <c r="M30" s="78"/>
      <c r="N30" s="78">
        <v>5</v>
      </c>
      <c r="O30" s="81"/>
      <c r="P30" s="81"/>
      <c r="Q30" s="81"/>
      <c r="R30" s="79" t="s">
        <v>260</v>
      </c>
      <c r="S30" s="79"/>
      <c r="T30" s="79">
        <v>15</v>
      </c>
      <c r="U30" s="281"/>
      <c r="V30" s="82" t="s">
        <v>20</v>
      </c>
      <c r="W30" s="83" t="s">
        <v>199</v>
      </c>
      <c r="X30" s="138">
        <v>2.5</v>
      </c>
      <c r="Z30" s="84" t="s">
        <v>200</v>
      </c>
      <c r="AA30" s="39">
        <v>2</v>
      </c>
      <c r="AB30" s="85">
        <f>AA30*7</f>
        <v>14</v>
      </c>
      <c r="AC30" s="39">
        <f>AA30*5</f>
        <v>10</v>
      </c>
      <c r="AD30" s="39" t="s">
        <v>201</v>
      </c>
      <c r="AE30" s="86">
        <f>AB30*4+AC30*9</f>
        <v>146</v>
      </c>
      <c r="AF30" s="84"/>
      <c r="AG30" s="39"/>
      <c r="AH30" s="85"/>
      <c r="AI30" s="39"/>
      <c r="AJ30" s="39"/>
      <c r="AK30" s="86"/>
    </row>
    <row r="31" spans="1:37" ht="17.100000000000001" customHeight="1">
      <c r="A31" s="57" t="s">
        <v>202</v>
      </c>
      <c r="B31" s="279"/>
      <c r="C31" s="87"/>
      <c r="D31" s="87"/>
      <c r="E31" s="81"/>
      <c r="F31" s="78" t="s">
        <v>251</v>
      </c>
      <c r="G31" s="79"/>
      <c r="H31" s="79">
        <v>1</v>
      </c>
      <c r="I31" s="79" t="s">
        <v>229</v>
      </c>
      <c r="J31" s="79"/>
      <c r="K31" s="79">
        <v>10</v>
      </c>
      <c r="L31" s="79" t="s">
        <v>261</v>
      </c>
      <c r="M31" s="146" t="s">
        <v>262</v>
      </c>
      <c r="N31" s="79">
        <v>5</v>
      </c>
      <c r="O31" s="81"/>
      <c r="P31" s="87"/>
      <c r="Q31" s="81"/>
      <c r="R31" s="78" t="s">
        <v>228</v>
      </c>
      <c r="S31" s="79"/>
      <c r="T31" s="79">
        <v>5</v>
      </c>
      <c r="U31" s="281"/>
      <c r="V31" s="69">
        <f t="shared" ref="V31" si="5">X29*5+X31*5</f>
        <v>22.5</v>
      </c>
      <c r="W31" s="83" t="s">
        <v>203</v>
      </c>
      <c r="X31" s="138">
        <v>2.5</v>
      </c>
      <c r="Y31" s="36"/>
      <c r="Z31" s="35" t="s">
        <v>204</v>
      </c>
      <c r="AA31" s="39">
        <v>1.8</v>
      </c>
      <c r="AB31" s="39">
        <f>AA31*1</f>
        <v>1.8</v>
      </c>
      <c r="AC31" s="39" t="s">
        <v>201</v>
      </c>
      <c r="AD31" s="39">
        <f>AA31*5</f>
        <v>9</v>
      </c>
      <c r="AE31" s="39">
        <f>AB31*4+AD31*4</f>
        <v>43.2</v>
      </c>
      <c r="AG31" s="39"/>
      <c r="AH31" s="39"/>
      <c r="AI31" s="39"/>
      <c r="AJ31" s="39"/>
      <c r="AK31" s="39"/>
    </row>
    <row r="32" spans="1:37" ht="17.100000000000001" customHeight="1">
      <c r="A32" s="284" t="s">
        <v>215</v>
      </c>
      <c r="B32" s="279"/>
      <c r="C32" s="87"/>
      <c r="D32" s="87"/>
      <c r="E32" s="81"/>
      <c r="F32" s="74"/>
      <c r="G32" s="74"/>
      <c r="H32" s="74"/>
      <c r="I32" s="76"/>
      <c r="J32" s="76"/>
      <c r="K32" s="76"/>
      <c r="L32" s="79" t="s">
        <v>231</v>
      </c>
      <c r="M32" s="79"/>
      <c r="N32" s="79">
        <v>3</v>
      </c>
      <c r="O32" s="81"/>
      <c r="P32" s="87"/>
      <c r="Q32" s="81"/>
      <c r="R32" s="79"/>
      <c r="S32" s="79"/>
      <c r="T32" s="79"/>
      <c r="U32" s="281"/>
      <c r="V32" s="82" t="s">
        <v>22</v>
      </c>
      <c r="W32" s="83" t="s">
        <v>207</v>
      </c>
      <c r="X32" s="138"/>
      <c r="Z32" s="35" t="s">
        <v>208</v>
      </c>
      <c r="AA32" s="39">
        <v>2.5</v>
      </c>
      <c r="AB32" s="39"/>
      <c r="AC32" s="39">
        <f>AA32*5</f>
        <v>12.5</v>
      </c>
      <c r="AD32" s="39" t="s">
        <v>201</v>
      </c>
      <c r="AE32" s="39">
        <f>AC32*9</f>
        <v>112.5</v>
      </c>
      <c r="AG32" s="39"/>
      <c r="AH32" s="39"/>
      <c r="AI32" s="39"/>
      <c r="AJ32" s="39"/>
      <c r="AK32" s="39"/>
    </row>
    <row r="33" spans="1:33" ht="17.100000000000001" customHeight="1">
      <c r="A33" s="284"/>
      <c r="B33" s="279"/>
      <c r="C33" s="87"/>
      <c r="D33" s="87"/>
      <c r="E33" s="81"/>
      <c r="F33" s="81"/>
      <c r="G33" s="87"/>
      <c r="H33" s="81"/>
      <c r="I33" s="75"/>
      <c r="J33" s="76"/>
      <c r="K33" s="74"/>
      <c r="L33" s="79"/>
      <c r="M33" s="79"/>
      <c r="N33" s="79"/>
      <c r="O33" s="81"/>
      <c r="P33" s="87"/>
      <c r="Q33" s="81"/>
      <c r="R33" s="75"/>
      <c r="S33" s="76"/>
      <c r="T33" s="76"/>
      <c r="U33" s="281"/>
      <c r="V33" s="69">
        <f t="shared" ref="V33" si="6">X30*1+X28*2+X29*7</f>
        <v>28.5</v>
      </c>
      <c r="W33" s="90" t="s">
        <v>209</v>
      </c>
      <c r="X33" s="138"/>
      <c r="Y33" s="36"/>
      <c r="Z33" s="35" t="s">
        <v>210</v>
      </c>
      <c r="AD33" s="35">
        <f>AA33*15</f>
        <v>0</v>
      </c>
      <c r="AG33" s="39"/>
    </row>
    <row r="34" spans="1:33" ht="17.100000000000001" customHeight="1">
      <c r="A34" s="92" t="s">
        <v>211</v>
      </c>
      <c r="B34" s="93"/>
      <c r="C34" s="87"/>
      <c r="D34" s="87"/>
      <c r="E34" s="81"/>
      <c r="F34" s="81"/>
      <c r="G34" s="87"/>
      <c r="H34" s="81"/>
      <c r="I34" s="81"/>
      <c r="J34" s="87"/>
      <c r="K34" s="81"/>
      <c r="L34" s="78"/>
      <c r="M34" s="79"/>
      <c r="N34" s="77"/>
      <c r="O34" s="81"/>
      <c r="P34" s="87"/>
      <c r="Q34" s="81"/>
      <c r="R34" s="76"/>
      <c r="S34" s="76"/>
      <c r="T34" s="76"/>
      <c r="U34" s="281"/>
      <c r="V34" s="82" t="s">
        <v>212</v>
      </c>
      <c r="W34" s="94"/>
      <c r="X34" s="138"/>
      <c r="AB34" s="35">
        <f>SUM(AB29:AB33)</f>
        <v>27.8</v>
      </c>
      <c r="AC34" s="35">
        <f>SUM(AC29:AC33)</f>
        <v>22.5</v>
      </c>
      <c r="AD34" s="35">
        <f>SUM(AD29:AD33)</f>
        <v>99</v>
      </c>
      <c r="AE34" s="35">
        <f>AB34*4+AC34*9+AD34*4</f>
        <v>709.7</v>
      </c>
      <c r="AG34" s="39"/>
    </row>
    <row r="35" spans="1:33" ht="17.100000000000001" customHeight="1">
      <c r="A35" s="108"/>
      <c r="B35" s="109"/>
      <c r="C35" s="87"/>
      <c r="D35" s="87"/>
      <c r="E35" s="81"/>
      <c r="F35" s="81"/>
      <c r="G35" s="87"/>
      <c r="H35" s="81"/>
      <c r="I35" s="81"/>
      <c r="J35" s="87"/>
      <c r="K35" s="81"/>
      <c r="L35" s="81"/>
      <c r="M35" s="87"/>
      <c r="N35" s="81"/>
      <c r="O35" s="81"/>
      <c r="P35" s="87"/>
      <c r="Q35" s="81"/>
      <c r="R35" s="81"/>
      <c r="S35" s="87"/>
      <c r="T35" s="81"/>
      <c r="U35" s="282"/>
      <c r="V35" s="69">
        <f t="shared" ref="V35" si="7">V29*4+V31*9+V33*4</f>
        <v>726.5</v>
      </c>
      <c r="W35" s="110"/>
      <c r="X35" s="138"/>
      <c r="Y35" s="36"/>
      <c r="AB35" s="102">
        <f>AB34*4/AE34</f>
        <v>0.15668592362970268</v>
      </c>
      <c r="AC35" s="102">
        <f>AC34*9/AE34</f>
        <v>0.28533183035085247</v>
      </c>
      <c r="AD35" s="102">
        <f>AD34*4/AE34</f>
        <v>0.55798224601944479</v>
      </c>
    </row>
    <row r="36" spans="1:33" ht="17.100000000000001" customHeight="1">
      <c r="A36" s="49">
        <v>4</v>
      </c>
      <c r="B36" s="279"/>
      <c r="C36" s="50" t="str">
        <f>玉美彰化菜單!Q12</f>
        <v>鮮蔬烏龍麵</v>
      </c>
      <c r="D36" s="53" t="s">
        <v>216</v>
      </c>
      <c r="E36" s="50"/>
      <c r="F36" s="50" t="str">
        <f>玉美彰化菜單!Q13</f>
        <v>蒜泥白肉</v>
      </c>
      <c r="G36" s="173" t="s">
        <v>219</v>
      </c>
      <c r="H36" s="50"/>
      <c r="I36" s="50" t="str">
        <f>玉美彰化菜單!Q14</f>
        <v>雙花什錦</v>
      </c>
      <c r="J36" s="173" t="s">
        <v>219</v>
      </c>
      <c r="K36" s="50"/>
      <c r="L36" s="50" t="str">
        <f>玉美彰化菜單!Q15</f>
        <v>烤麥克雞塊*2(加)</v>
      </c>
      <c r="M36" s="53" t="s">
        <v>263</v>
      </c>
      <c r="N36" s="50"/>
      <c r="O36" s="50" t="str">
        <f>玉美彰化菜單!Q16</f>
        <v>淺色蔬菜</v>
      </c>
      <c r="P36" s="173" t="s">
        <v>241</v>
      </c>
      <c r="Q36" s="50"/>
      <c r="R36" s="50" t="str">
        <f>玉美彰化菜單!Q17</f>
        <v>海芽蛋花湯</v>
      </c>
      <c r="S36" s="134" t="s">
        <v>219</v>
      </c>
      <c r="T36" s="50"/>
      <c r="U36" s="280"/>
      <c r="V36" s="54" t="s">
        <v>21</v>
      </c>
      <c r="W36" s="55" t="s">
        <v>190</v>
      </c>
      <c r="X36" s="144">
        <v>6.2</v>
      </c>
      <c r="AB36" s="35" t="s">
        <v>191</v>
      </c>
      <c r="AC36" s="35" t="s">
        <v>192</v>
      </c>
      <c r="AD36" s="35" t="s">
        <v>193</v>
      </c>
      <c r="AE36" s="35" t="s">
        <v>194</v>
      </c>
    </row>
    <row r="37" spans="1:33" ht="17.100000000000001" customHeight="1">
      <c r="A37" s="57" t="s">
        <v>195</v>
      </c>
      <c r="B37" s="279"/>
      <c r="C37" s="170" t="s">
        <v>264</v>
      </c>
      <c r="D37" s="171"/>
      <c r="E37" s="171">
        <v>280</v>
      </c>
      <c r="F37" s="65" t="s">
        <v>265</v>
      </c>
      <c r="G37" s="65"/>
      <c r="H37" s="65">
        <v>40</v>
      </c>
      <c r="I37" s="65" t="s">
        <v>266</v>
      </c>
      <c r="J37" s="65"/>
      <c r="K37" s="65">
        <v>35</v>
      </c>
      <c r="L37" s="145" t="s">
        <v>267</v>
      </c>
      <c r="M37" s="145" t="s">
        <v>262</v>
      </c>
      <c r="N37" s="65">
        <v>30</v>
      </c>
      <c r="O37" s="67" t="s">
        <v>255</v>
      </c>
      <c r="P37" s="68"/>
      <c r="Q37" s="63">
        <v>100</v>
      </c>
      <c r="R37" s="64" t="s">
        <v>268</v>
      </c>
      <c r="S37" s="65"/>
      <c r="T37" s="65">
        <v>5</v>
      </c>
      <c r="U37" s="290"/>
      <c r="V37" s="69">
        <f t="shared" ref="V37" si="8">X36*15+X38*5</f>
        <v>104.5</v>
      </c>
      <c r="W37" s="70" t="s">
        <v>196</v>
      </c>
      <c r="X37" s="138">
        <v>2</v>
      </c>
      <c r="Y37" s="36"/>
      <c r="Z37" s="39" t="s">
        <v>197</v>
      </c>
      <c r="AA37" s="39">
        <v>5.5</v>
      </c>
      <c r="AB37" s="39">
        <f>AA37*2</f>
        <v>11</v>
      </c>
      <c r="AC37" s="39"/>
      <c r="AD37" s="39">
        <f>AA37*15</f>
        <v>82.5</v>
      </c>
      <c r="AE37" s="39">
        <f>AB37*4+AD37*4</f>
        <v>374</v>
      </c>
    </row>
    <row r="38" spans="1:33" ht="17.100000000000001" customHeight="1">
      <c r="A38" s="57">
        <v>8</v>
      </c>
      <c r="B38" s="279"/>
      <c r="C38" s="72" t="s">
        <v>250</v>
      </c>
      <c r="D38" s="73"/>
      <c r="E38" s="73">
        <v>5</v>
      </c>
      <c r="F38" s="78" t="s">
        <v>229</v>
      </c>
      <c r="G38" s="79"/>
      <c r="H38" s="79">
        <v>15</v>
      </c>
      <c r="I38" s="78" t="s">
        <v>269</v>
      </c>
      <c r="J38" s="78"/>
      <c r="K38" s="78">
        <v>30</v>
      </c>
      <c r="L38" s="78"/>
      <c r="M38" s="79"/>
      <c r="N38" s="79"/>
      <c r="O38" s="81"/>
      <c r="P38" s="81"/>
      <c r="Q38" s="81"/>
      <c r="R38" s="78" t="s">
        <v>253</v>
      </c>
      <c r="S38" s="79"/>
      <c r="T38" s="79">
        <v>3</v>
      </c>
      <c r="U38" s="290"/>
      <c r="V38" s="82" t="s">
        <v>20</v>
      </c>
      <c r="W38" s="83" t="s">
        <v>199</v>
      </c>
      <c r="X38" s="138">
        <v>2.2999999999999998</v>
      </c>
      <c r="Z38" s="84" t="s">
        <v>200</v>
      </c>
      <c r="AA38" s="39">
        <v>2</v>
      </c>
      <c r="AB38" s="85">
        <f>AA38*7</f>
        <v>14</v>
      </c>
      <c r="AC38" s="39">
        <f>AA38*5</f>
        <v>10</v>
      </c>
      <c r="AD38" s="39" t="s">
        <v>201</v>
      </c>
      <c r="AE38" s="86">
        <f>AB38*4+AC38*9</f>
        <v>146</v>
      </c>
    </row>
    <row r="39" spans="1:33" ht="17.100000000000001" customHeight="1">
      <c r="A39" s="57" t="s">
        <v>202</v>
      </c>
      <c r="B39" s="279"/>
      <c r="C39" s="210" t="s">
        <v>360</v>
      </c>
      <c r="D39" s="76"/>
      <c r="E39" s="76">
        <v>20</v>
      </c>
      <c r="F39" s="79" t="s">
        <v>270</v>
      </c>
      <c r="G39" s="79"/>
      <c r="H39" s="79">
        <v>1</v>
      </c>
      <c r="I39" s="78" t="s">
        <v>231</v>
      </c>
      <c r="J39" s="79"/>
      <c r="K39" s="79">
        <v>5</v>
      </c>
      <c r="L39" s="78"/>
      <c r="M39" s="79"/>
      <c r="N39" s="79"/>
      <c r="O39" s="81"/>
      <c r="P39" s="87"/>
      <c r="Q39" s="81"/>
      <c r="R39" s="78" t="s">
        <v>271</v>
      </c>
      <c r="S39" s="78"/>
      <c r="T39" s="78">
        <v>1</v>
      </c>
      <c r="U39" s="290"/>
      <c r="V39" s="69">
        <f t="shared" ref="V39" si="9">X37*5+X39*5</f>
        <v>22.5</v>
      </c>
      <c r="W39" s="83" t="s">
        <v>203</v>
      </c>
      <c r="X39" s="138">
        <v>2.5</v>
      </c>
      <c r="Y39" s="36"/>
      <c r="Z39" s="35" t="s">
        <v>204</v>
      </c>
      <c r="AA39" s="39">
        <v>2.8</v>
      </c>
      <c r="AB39" s="39">
        <f>AA39*1</f>
        <v>2.8</v>
      </c>
      <c r="AC39" s="39" t="s">
        <v>201</v>
      </c>
      <c r="AD39" s="39">
        <f>AA39*5</f>
        <v>14</v>
      </c>
      <c r="AE39" s="39">
        <f>AB39*4+AD39*4</f>
        <v>67.2</v>
      </c>
    </row>
    <row r="40" spans="1:33" ht="17.100000000000001" customHeight="1">
      <c r="A40" s="284" t="s">
        <v>233</v>
      </c>
      <c r="B40" s="279"/>
      <c r="C40" s="76" t="s">
        <v>228</v>
      </c>
      <c r="D40" s="76"/>
      <c r="E40" s="76">
        <v>5</v>
      </c>
      <c r="F40" s="75"/>
      <c r="G40" s="76"/>
      <c r="H40" s="76"/>
      <c r="I40" s="79" t="s">
        <v>228</v>
      </c>
      <c r="J40" s="79"/>
      <c r="K40" s="79">
        <v>5</v>
      </c>
      <c r="L40" s="79"/>
      <c r="M40" s="79"/>
      <c r="N40" s="79"/>
      <c r="O40" s="81"/>
      <c r="P40" s="87"/>
      <c r="Q40" s="81"/>
      <c r="R40" s="79"/>
      <c r="S40" s="79"/>
      <c r="T40" s="175"/>
      <c r="U40" s="290"/>
      <c r="V40" s="82" t="s">
        <v>22</v>
      </c>
      <c r="W40" s="83" t="s">
        <v>207</v>
      </c>
      <c r="X40" s="138"/>
      <c r="Z40" s="35" t="s">
        <v>208</v>
      </c>
      <c r="AA40" s="39">
        <v>2.5</v>
      </c>
      <c r="AB40" s="39"/>
      <c r="AC40" s="39">
        <f>AA40*5</f>
        <v>12.5</v>
      </c>
      <c r="AD40" s="39" t="s">
        <v>201</v>
      </c>
      <c r="AE40" s="39">
        <f>AC40*9</f>
        <v>112.5</v>
      </c>
    </row>
    <row r="41" spans="1:33" ht="17.100000000000001" customHeight="1">
      <c r="A41" s="284"/>
      <c r="B41" s="279"/>
      <c r="C41" s="76" t="s">
        <v>236</v>
      </c>
      <c r="D41" s="76"/>
      <c r="E41" s="76">
        <v>5</v>
      </c>
      <c r="F41" s="131"/>
      <c r="G41" s="177"/>
      <c r="H41" s="131"/>
      <c r="I41" s="79"/>
      <c r="J41" s="79"/>
      <c r="K41" s="74"/>
      <c r="L41" s="79"/>
      <c r="M41" s="79"/>
      <c r="N41" s="76"/>
      <c r="O41" s="131"/>
      <c r="P41" s="177"/>
      <c r="Q41" s="131"/>
      <c r="R41" s="75"/>
      <c r="S41" s="76"/>
      <c r="T41" s="175"/>
      <c r="U41" s="290"/>
      <c r="V41" s="69">
        <f t="shared" ref="V41" si="10">X38*1+X36*2+X37*7</f>
        <v>28.7</v>
      </c>
      <c r="W41" s="90" t="s">
        <v>209</v>
      </c>
      <c r="X41" s="138"/>
      <c r="Y41" s="36"/>
      <c r="Z41" s="35" t="s">
        <v>210</v>
      </c>
      <c r="AD41" s="35">
        <f>AA41*15</f>
        <v>0</v>
      </c>
    </row>
    <row r="42" spans="1:33" ht="17.100000000000001" customHeight="1">
      <c r="A42" s="92" t="s">
        <v>211</v>
      </c>
      <c r="B42" s="93"/>
      <c r="C42" s="181"/>
      <c r="D42" s="177"/>
      <c r="E42" s="131"/>
      <c r="F42" s="131"/>
      <c r="G42" s="177"/>
      <c r="H42" s="131"/>
      <c r="I42" s="131"/>
      <c r="J42" s="177"/>
      <c r="K42" s="131"/>
      <c r="L42" s="131"/>
      <c r="M42" s="177"/>
      <c r="N42" s="131"/>
      <c r="O42" s="131"/>
      <c r="P42" s="177"/>
      <c r="Q42" s="131"/>
      <c r="R42" s="131"/>
      <c r="S42" s="177"/>
      <c r="T42" s="118"/>
      <c r="U42" s="281"/>
      <c r="V42" s="82" t="s">
        <v>212</v>
      </c>
      <c r="W42" s="94"/>
      <c r="X42" s="138"/>
      <c r="AB42" s="35">
        <f>SUM(AB37:AB41)</f>
        <v>27.8</v>
      </c>
      <c r="AC42" s="35">
        <f>SUM(AC37:AC41)</f>
        <v>22.5</v>
      </c>
      <c r="AD42" s="35">
        <f>SUM(AD37:AD41)</f>
        <v>96.5</v>
      </c>
      <c r="AE42" s="35">
        <f>AB42*4+AC42*9+AD42*4</f>
        <v>699.7</v>
      </c>
    </row>
    <row r="43" spans="1:33" ht="17.100000000000001" customHeight="1" thickBot="1">
      <c r="A43" s="147"/>
      <c r="B43" s="148"/>
      <c r="C43" s="149"/>
      <c r="D43" s="149"/>
      <c r="E43" s="150"/>
      <c r="F43" s="150"/>
      <c r="G43" s="149"/>
      <c r="H43" s="150"/>
      <c r="I43" s="150"/>
      <c r="J43" s="149"/>
      <c r="K43" s="150"/>
      <c r="L43" s="150"/>
      <c r="M43" s="149"/>
      <c r="N43" s="150"/>
      <c r="O43" s="150"/>
      <c r="P43" s="149"/>
      <c r="Q43" s="150"/>
      <c r="R43" s="150"/>
      <c r="S43" s="149"/>
      <c r="T43" s="150"/>
      <c r="U43" s="287"/>
      <c r="V43" s="151">
        <f t="shared" ref="V43" si="11">V37*4+V39*9+V41*4</f>
        <v>735.3</v>
      </c>
      <c r="W43" s="152"/>
      <c r="X43" s="153"/>
      <c r="Y43" s="36"/>
      <c r="AB43" s="102">
        <f>AB42*4/AE42</f>
        <v>0.15892525368014862</v>
      </c>
      <c r="AC43" s="102">
        <f>AC42*9/AE42</f>
        <v>0.28940974703444333</v>
      </c>
      <c r="AD43" s="102">
        <f>AD42*4/AE42</f>
        <v>0.55166499928540802</v>
      </c>
    </row>
    <row r="45" spans="1:33">
      <c r="V45" s="35"/>
      <c r="X45" s="39"/>
    </row>
    <row r="46" spans="1:33">
      <c r="V46" s="35"/>
      <c r="X46" s="39"/>
    </row>
    <row r="47" spans="1:33">
      <c r="V47" s="35"/>
      <c r="X47" s="39"/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具名範圍</vt:lpstr>
      </vt:variant>
      <vt:variant>
        <vt:i4>4</vt:i4>
      </vt:variant>
    </vt:vector>
  </HeadingPairs>
  <TitlesOfParts>
    <vt:vector size="16" baseType="lpstr">
      <vt:lpstr>國華4月菜單</vt:lpstr>
      <vt:lpstr>第一週明細)</vt:lpstr>
      <vt:lpstr>第二週明細 (2)</vt:lpstr>
      <vt:lpstr>第三週明細 (2)</vt:lpstr>
      <vt:lpstr>第四週明細 (2)</vt:lpstr>
      <vt:lpstr>第五週明細 (2)</vt:lpstr>
      <vt:lpstr>玉美彰化菜單</vt:lpstr>
      <vt:lpstr>第一週明細</vt:lpstr>
      <vt:lpstr>第二週明細</vt:lpstr>
      <vt:lpstr>第三週明細</vt:lpstr>
      <vt:lpstr>第四週明細</vt:lpstr>
      <vt:lpstr>第五週明細</vt:lpstr>
      <vt:lpstr>第一週明細!Print_Area</vt:lpstr>
      <vt:lpstr>第三週明細!Print_Area</vt:lpstr>
      <vt:lpstr>第五週明細!Print_Area</vt:lpstr>
      <vt:lpstr>第四週明細!Print_Area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黃右昕</dc:creator>
  <cp:lastModifiedBy>user</cp:lastModifiedBy>
  <cp:lastPrinted>2022-03-10T08:04:25Z</cp:lastPrinted>
  <dcterms:created xsi:type="dcterms:W3CDTF">2022-03-07T11:12:31Z</dcterms:created>
  <dcterms:modified xsi:type="dcterms:W3CDTF">2022-03-31T06:19:16Z</dcterms:modified>
</cp:coreProperties>
</file>